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내업무\26년 1분기\김우성(일산-공장)\"/>
    </mc:Choice>
  </mc:AlternateContent>
  <xr:revisionPtr revIDLastSave="0" documentId="13_ncr:1_{56FD2C21-81A0-473B-BA5B-7C84F406AAE9}" xr6:coauthVersionLast="47" xr6:coauthVersionMax="47" xr10:uidLastSave="{00000000-0000-0000-0000-000000000000}"/>
  <bookViews>
    <workbookView xWindow="-120" yWindow="-120" windowWidth="38640" windowHeight="21120" tabRatio="721" activeTab="7" xr2:uid="{0F1FE834-5425-4800-97E0-22AF3EAC5524}"/>
  </bookViews>
  <sheets>
    <sheet name="구분건물▶" sheetId="14" r:id="rId1"/>
    <sheet name="ARP 양식 (1.회수전략, 2.담보물현황)" sheetId="6" r:id="rId2"/>
    <sheet name="ARP 양식(3.주요현안)" sheetId="11" r:id="rId3"/>
    <sheet name="ARP 양식 (4.회수실행계획, 5.대안)" sheetId="13" r:id="rId4"/>
    <sheet name="토지건물▶" sheetId="15" r:id="rId5"/>
    <sheet name="ARP 양식 (1.회수전략, 2.담보물현황) (2)" sheetId="17" r:id="rId6"/>
    <sheet name="ARP 양식(3.주요현안) (2)" sheetId="18" r:id="rId7"/>
    <sheet name="ARP 양식 (4.회수실행계획, 5.대안) (2)" sheetId="19" r:id="rId8"/>
  </sheets>
  <externalReferences>
    <externalReference r:id="rId9"/>
  </externalReferences>
  <definedNames>
    <definedName name="기일결과">[1]기본정보!$AK$2:$AK$5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88" i="18" l="1"/>
  <c r="L76" i="18"/>
  <c r="L72" i="18"/>
  <c r="L74" i="18"/>
  <c r="AY55" i="18"/>
  <c r="AK57" i="18"/>
  <c r="AV27" i="18" l="1"/>
  <c r="H13" i="17"/>
  <c r="BA55" i="18"/>
  <c r="BA57" i="18" s="1"/>
  <c r="BD57" i="18" s="1"/>
  <c r="AY57" i="18"/>
  <c r="AF55" i="18"/>
  <c r="AD55" i="18"/>
  <c r="AD57" i="18" s="1"/>
  <c r="BF57" i="18"/>
  <c r="BI55" i="18"/>
  <c r="BI57" i="18" s="1"/>
  <c r="BD54" i="18"/>
  <c r="BD53" i="18"/>
  <c r="BD52" i="18"/>
  <c r="I34" i="17"/>
  <c r="I33" i="17"/>
  <c r="I35" i="17" s="1"/>
  <c r="AG16" i="19"/>
  <c r="O17" i="19"/>
  <c r="AB85" i="18"/>
  <c r="AF44" i="18"/>
  <c r="AK27" i="18"/>
  <c r="AV34" i="18"/>
  <c r="AV35" i="18" s="1"/>
  <c r="AY30" i="18"/>
  <c r="AV26" i="18"/>
  <c r="AY22" i="18"/>
  <c r="B23" i="17"/>
  <c r="H20" i="17"/>
  <c r="H21" i="17"/>
  <c r="H22" i="17"/>
  <c r="Z19" i="17"/>
  <c r="I32" i="17"/>
  <c r="AG94" i="18"/>
  <c r="AA94" i="18"/>
  <c r="AA95" i="18" s="1"/>
  <c r="L32" i="18"/>
  <c r="AD6" i="19"/>
  <c r="Z14" i="17"/>
  <c r="Z15" i="17"/>
  <c r="Z16" i="17"/>
  <c r="Z17" i="17"/>
  <c r="Z18" i="17"/>
  <c r="Z13" i="17"/>
  <c r="BI44" i="18"/>
  <c r="BA44" i="18"/>
  <c r="BK44" i="18" s="1"/>
  <c r="AY44" i="18"/>
  <c r="BD43" i="18"/>
  <c r="BD42" i="18"/>
  <c r="BD41" i="18"/>
  <c r="AI43" i="18"/>
  <c r="AD44" i="18"/>
  <c r="BK57" i="18" l="1"/>
  <c r="BD55" i="18"/>
  <c r="BA30" i="18"/>
  <c r="BA36" i="18" s="1"/>
  <c r="AH26" i="18" s="1"/>
  <c r="BA22" i="18"/>
  <c r="BA28" i="18" s="1"/>
  <c r="N26" i="18" s="1"/>
  <c r="Z23" i="17"/>
  <c r="BF43" i="18"/>
  <c r="BI43" i="18" s="1"/>
  <c r="BF42" i="18"/>
  <c r="BI42" i="18" s="1"/>
  <c r="BF41" i="18"/>
  <c r="BI41" i="18" s="1"/>
  <c r="BD44" i="18"/>
  <c r="BF54" i="18" l="1"/>
  <c r="BI54" i="18" s="1"/>
  <c r="BF53" i="18"/>
  <c r="BI53" i="18" s="1"/>
  <c r="BF52" i="18"/>
  <c r="BI52" i="18" s="1"/>
  <c r="AH25" i="18"/>
  <c r="AK26" i="18"/>
  <c r="N25" i="18"/>
  <c r="Q26" i="18"/>
  <c r="J53" i="18"/>
  <c r="N34" i="18"/>
  <c r="L34" i="18"/>
  <c r="AF27" i="18"/>
  <c r="L27" i="18"/>
  <c r="AK25" i="18" l="1"/>
  <c r="Q43" i="18"/>
  <c r="J76" i="18"/>
  <c r="Q53" i="18"/>
  <c r="N86" i="18"/>
  <c r="S17" i="19" l="1"/>
  <c r="AN74" i="18" l="1"/>
  <c r="AP75" i="18" s="1"/>
  <c r="AN76" i="18"/>
  <c r="AP77" i="18" s="1"/>
  <c r="AN72" i="18"/>
  <c r="AP73" i="18" s="1"/>
  <c r="AJ76" i="18"/>
  <c r="AL77" i="18" s="1"/>
  <c r="AJ74" i="18"/>
  <c r="AL75" i="18" s="1"/>
  <c r="AJ72" i="18"/>
  <c r="AL73" i="18" s="1"/>
  <c r="AI55" i="18"/>
  <c r="Q27" i="18"/>
  <c r="L88" i="18" l="1"/>
  <c r="T86" i="18"/>
  <c r="V86" i="18" s="1"/>
  <c r="P86" i="18"/>
  <c r="AK28" i="19"/>
  <c r="AK27" i="19"/>
  <c r="AK26" i="19"/>
  <c r="AK25" i="19"/>
  <c r="AK24" i="19"/>
  <c r="AG24" i="19"/>
  <c r="AG25" i="19" s="1"/>
  <c r="AG26" i="19" s="1"/>
  <c r="AG27" i="19" s="1"/>
  <c r="AG28" i="19" s="1"/>
  <c r="AD23" i="19"/>
  <c r="AD24" i="19" s="1"/>
  <c r="AG7" i="19"/>
  <c r="AG8" i="19" s="1"/>
  <c r="AG9" i="19" s="1"/>
  <c r="AG10" i="19" s="1"/>
  <c r="AG11" i="19" s="1"/>
  <c r="AD7" i="19"/>
  <c r="N88" i="18" l="1"/>
  <c r="AG95" i="18"/>
  <c r="R86" i="18"/>
  <c r="P88" i="18"/>
  <c r="T88" i="18"/>
  <c r="V88" i="18" s="1"/>
  <c r="N87" i="18"/>
  <c r="N89" i="18"/>
  <c r="AD8" i="19"/>
  <c r="AD25" i="19"/>
  <c r="AM24" i="19"/>
  <c r="AM23" i="19"/>
  <c r="AM6" i="19"/>
  <c r="AB6" i="13"/>
  <c r="AB23" i="13"/>
  <c r="AB22" i="13"/>
  <c r="AI24" i="13"/>
  <c r="AI25" i="13"/>
  <c r="AI26" i="13"/>
  <c r="AI27" i="13"/>
  <c r="AI23" i="13"/>
  <c r="AE23" i="13"/>
  <c r="L43" i="18"/>
  <c r="V43" i="18" s="1"/>
  <c r="O42" i="18"/>
  <c r="V89" i="18" l="1"/>
  <c r="R88" i="18"/>
  <c r="R89" i="18"/>
  <c r="AD26" i="19"/>
  <c r="AM25" i="19"/>
  <c r="AD9" i="19"/>
  <c r="AE24" i="13"/>
  <c r="AE25" i="13" s="1"/>
  <c r="AE26" i="13" s="1"/>
  <c r="AE27" i="13" s="1"/>
  <c r="AB24" i="13"/>
  <c r="AK23" i="13"/>
  <c r="AK22" i="13"/>
  <c r="T42" i="18"/>
  <c r="AD10" i="19" l="1"/>
  <c r="H17" i="19" s="1"/>
  <c r="AD27" i="19"/>
  <c r="AM26" i="19"/>
  <c r="AB25" i="13"/>
  <c r="AK24" i="13"/>
  <c r="T55" i="11"/>
  <c r="P55" i="11"/>
  <c r="L55" i="11"/>
  <c r="T54" i="11"/>
  <c r="P54" i="11"/>
  <c r="L54" i="11"/>
  <c r="AH76" i="18"/>
  <c r="AF78" i="18"/>
  <c r="AH74" i="18"/>
  <c r="AH72" i="18"/>
  <c r="T74" i="18"/>
  <c r="V74" i="18" s="1"/>
  <c r="T72" i="18"/>
  <c r="V72" i="18" s="1"/>
  <c r="P72" i="18"/>
  <c r="R72" i="18" s="1"/>
  <c r="P74" i="18"/>
  <c r="R74" i="18" s="1"/>
  <c r="N76" i="18"/>
  <c r="N74" i="18"/>
  <c r="N72" i="18"/>
  <c r="Q32" i="18"/>
  <c r="Q34" i="18" s="1"/>
  <c r="AF57" i="18"/>
  <c r="AI54" i="18"/>
  <c r="AI53" i="18"/>
  <c r="AI52" i="18"/>
  <c r="AI42" i="18"/>
  <c r="AI41" i="18"/>
  <c r="L53" i="18"/>
  <c r="O53" i="18" s="1"/>
  <c r="O51" i="18"/>
  <c r="AP57" i="18" l="1"/>
  <c r="AK52" i="18" s="1"/>
  <c r="AI57" i="18"/>
  <c r="AH73" i="18"/>
  <c r="AH77" i="18"/>
  <c r="AD28" i="19"/>
  <c r="AM28" i="19" s="1"/>
  <c r="AM27" i="19"/>
  <c r="AD11" i="19"/>
  <c r="AM11" i="19" s="1"/>
  <c r="AB26" i="13"/>
  <c r="AK25" i="13"/>
  <c r="AI44" i="18"/>
  <c r="AP44" i="18"/>
  <c r="AK43" i="18" s="1"/>
  <c r="AN43" i="18" s="1"/>
  <c r="AN78" i="18"/>
  <c r="AH75" i="18"/>
  <c r="AH79" i="18"/>
  <c r="AH78" i="18"/>
  <c r="T76" i="18"/>
  <c r="N77" i="18"/>
  <c r="N75" i="18"/>
  <c r="N73" i="18"/>
  <c r="P76" i="18"/>
  <c r="R77" i="18" s="1"/>
  <c r="AN44" i="18"/>
  <c r="AK54" i="18" l="1"/>
  <c r="AN54" i="18" s="1"/>
  <c r="AK53" i="18"/>
  <c r="AN53" i="18" s="1"/>
  <c r="AP79" i="18"/>
  <c r="AP78" i="18"/>
  <c r="AN55" i="18"/>
  <c r="AN57" i="18" s="1"/>
  <c r="AB27" i="13"/>
  <c r="AK27" i="13" s="1"/>
  <c r="AK26" i="13"/>
  <c r="AN52" i="18"/>
  <c r="AK41" i="18"/>
  <c r="AN41" i="18" s="1"/>
  <c r="AK42" i="18"/>
  <c r="AN42" i="18" s="1"/>
  <c r="V77" i="18"/>
  <c r="V76" i="18"/>
  <c r="R76" i="18"/>
  <c r="AI7" i="13" l="1"/>
  <c r="AB7" i="13" l="1"/>
  <c r="AI11" i="13"/>
  <c r="AI10" i="13"/>
  <c r="AI9" i="13"/>
  <c r="AI8" i="13"/>
  <c r="AE7" i="13" l="1"/>
  <c r="AE8" i="13" s="1"/>
  <c r="AE9" i="13" s="1"/>
  <c r="AE10" i="13" s="1"/>
  <c r="AE11" i="13" s="1"/>
  <c r="AB8" i="13"/>
  <c r="AK7" i="13"/>
  <c r="AK6" i="13"/>
  <c r="AB9" i="13" l="1"/>
  <c r="AK8" i="13"/>
  <c r="AB10" i="13" l="1"/>
  <c r="AK9" i="13"/>
  <c r="AB11" i="13" l="1"/>
  <c r="AK11" i="13" s="1"/>
  <c r="AK10" i="13"/>
  <c r="T53" i="18" l="1"/>
  <c r="V53" i="18" l="1"/>
  <c r="T51" i="18" l="1"/>
  <c r="Q25" i="18" l="1"/>
  <c r="AJ78" i="18"/>
  <c r="AL78" i="18" l="1"/>
  <c r="AL79" i="18"/>
</calcChain>
</file>

<file path=xl/sharedStrings.xml><?xml version="1.0" encoding="utf-8"?>
<sst xmlns="http://schemas.openxmlformats.org/spreadsheetml/2006/main" count="619" uniqueCount="282">
  <si>
    <t>소재지</t>
  </si>
  <si>
    <t>낙찰가율</t>
  </si>
  <si>
    <t>사용승인일</t>
  </si>
  <si>
    <t>용도</t>
  </si>
  <si>
    <t>전용면적</t>
  </si>
  <si>
    <t>소재지</t>
    <phoneticPr fontId="2" type="noConversion"/>
  </si>
  <si>
    <t>전용평단가</t>
  </si>
  <si>
    <t>전용평단가</t>
    <phoneticPr fontId="2" type="noConversion"/>
  </si>
  <si>
    <t>사용승인일</t>
    <phoneticPr fontId="2" type="noConversion"/>
  </si>
  <si>
    <t>소재지·건물명</t>
  </si>
  <si>
    <t>층수</t>
    <phoneticPr fontId="2" type="noConversion"/>
  </si>
  <si>
    <t>동·층·호</t>
  </si>
  <si>
    <t>호·가구·세대수</t>
  </si>
  <si>
    <t>법사가(원)</t>
  </si>
  <si>
    <t>법사가(원)</t>
    <phoneticPr fontId="2" type="noConversion"/>
  </si>
  <si>
    <t>층</t>
    <phoneticPr fontId="2" type="noConversion"/>
  </si>
  <si>
    <t>거래년월</t>
    <phoneticPr fontId="2" type="noConversion"/>
  </si>
  <si>
    <t> - 관할법원 : 제주지방법원</t>
  </si>
  <si>
    <t> - 사건번호 : 2025타경1457 부동산강제경매 </t>
  </si>
  <si>
    <t> - 경매개시결정일 : 2025.06.24.</t>
  </si>
  <si>
    <t> - 배당요구종기일 : 2025.09.23.</t>
  </si>
  <si>
    <t> - 신청권자 : (주)우리육가공</t>
  </si>
  <si>
    <t> - 중복사건 : 2025타경9304 부동산임의경매</t>
  </si>
  <si>
    <t> - 중복경매신청자 : 달서새마을금고</t>
  </si>
  <si>
    <t>   1회차 2026.06.09, 224,000,000 예정</t>
  </si>
  <si>
    <t>사건번호</t>
  </si>
  <si>
    <t>낙찰가율</t>
    <phoneticPr fontId="2" type="noConversion"/>
  </si>
  <si>
    <t>비고</t>
    <phoneticPr fontId="2" type="noConversion"/>
  </si>
  <si>
    <t>[주요현안]</t>
    <phoneticPr fontId="2" type="noConversion"/>
  </si>
  <si>
    <t>[담보물현황]</t>
    <phoneticPr fontId="2" type="noConversion"/>
  </si>
  <si>
    <t>[회수전략]</t>
    <phoneticPr fontId="2" type="noConversion"/>
  </si>
  <si>
    <t>▶ 경매 현황</t>
  </si>
  <si>
    <t>▶ 점유 현황</t>
  </si>
  <si>
    <t>▶ 선순위 정보</t>
  </si>
  <si>
    <t>▶ 실거래 사례</t>
  </si>
  <si>
    <t>[회수실행계획]</t>
    <phoneticPr fontId="2" type="noConversion"/>
  </si>
  <si>
    <t>[대안]</t>
    <phoneticPr fontId="2" type="noConversion"/>
  </si>
  <si>
    <t>시세수준</t>
    <phoneticPr fontId="2" type="noConversion"/>
  </si>
  <si>
    <t>일괄</t>
    <phoneticPr fontId="2" type="noConversion"/>
  </si>
  <si>
    <t>연락처</t>
    <phoneticPr fontId="2" type="noConversion"/>
  </si>
  <si>
    <t>조사처</t>
    <phoneticPr fontId="2" type="noConversion"/>
  </si>
  <si>
    <t xml:space="preserve"> - 경매를 통한 회수</t>
    <phoneticPr fontId="2" type="noConversion"/>
  </si>
  <si>
    <t>담보번호</t>
    <phoneticPr fontId="2" type="noConversion"/>
  </si>
  <si>
    <t>구분</t>
    <phoneticPr fontId="2" type="noConversion"/>
  </si>
  <si>
    <t>가격구성비율</t>
    <phoneticPr fontId="2" type="noConversion"/>
  </si>
  <si>
    <t>시장가율</t>
    <phoneticPr fontId="2" type="noConversion"/>
  </si>
  <si>
    <t>회차</t>
    <phoneticPr fontId="3" type="noConversion"/>
  </si>
  <si>
    <t>입찰기일</t>
    <phoneticPr fontId="2" type="noConversion"/>
  </si>
  <si>
    <t>최저매각금액</t>
    <phoneticPr fontId="3" type="noConversion"/>
  </si>
  <si>
    <t>저감율</t>
    <phoneticPr fontId="3" type="noConversion"/>
  </si>
  <si>
    <t>매각(예상)결과</t>
    <phoneticPr fontId="3" type="noConversion"/>
  </si>
  <si>
    <t xml:space="preserve"> - 본건 주위의 실거래 및 낙찰사례와 본건 입지요인 감안, @@@백만 수준 3회차 낙찰 예상됨.</t>
    <phoneticPr fontId="2" type="noConversion"/>
  </si>
  <si>
    <t>회수계획</t>
    <phoneticPr fontId="2" type="noConversion"/>
  </si>
  <si>
    <t>▶ 낙찰 사례</t>
    <phoneticPr fontId="2" type="noConversion"/>
  </si>
  <si>
    <t>▶ 가격조사 내역</t>
    <phoneticPr fontId="2" type="noConversion"/>
  </si>
  <si>
    <t>▶ 시장가 및 낙찰가 예상표</t>
    <phoneticPr fontId="2" type="noConversion"/>
  </si>
  <si>
    <t>▶ 매각회수 가능액 및 회수전략</t>
    <phoneticPr fontId="2" type="noConversion"/>
  </si>
  <si>
    <t>▶ 상기 이외의 회수전략</t>
    <phoneticPr fontId="2" type="noConversion"/>
  </si>
  <si>
    <t xml:space="preserve"> - 채무자 자진변제 협의 시 검토 예정 </t>
    <phoneticPr fontId="2" type="noConversion"/>
  </si>
  <si>
    <t>제주 제주시 애월읍 신엄리 1159-6번지 몽돌빌 1차</t>
  </si>
  <si>
    <t>다세대</t>
  </si>
  <si>
    <t>2017.07.13.</t>
  </si>
  <si>
    <t>지상6층</t>
  </si>
  <si>
    <t>2호 8세대</t>
  </si>
  <si>
    <t>3층 301호</t>
  </si>
  <si>
    <t>전용면적(평)</t>
  </si>
  <si>
    <t>전용면적(평)</t>
    <phoneticPr fontId="2" type="noConversion"/>
  </si>
  <si>
    <t>준공연월</t>
    <phoneticPr fontId="2" type="noConversion"/>
  </si>
  <si>
    <t>실거래금액(원)</t>
    <phoneticPr fontId="2" type="noConversion"/>
  </si>
  <si>
    <t>낙찰가(원)</t>
  </si>
  <si>
    <t>시장가(원)</t>
    <phoneticPr fontId="2" type="noConversion"/>
  </si>
  <si>
    <t> - 경매열람 후 작성</t>
  </si>
  <si>
    <t>선순위금액(원)</t>
    <phoneticPr fontId="2" type="noConversion"/>
  </si>
  <si>
    <t>매각회수가능액(원)</t>
    <phoneticPr fontId="2" type="noConversion"/>
  </si>
  <si>
    <t>예상회수일</t>
    <phoneticPr fontId="2" type="noConversion"/>
  </si>
  <si>
    <t>예상회수일 기준 채권액(원)</t>
    <phoneticPr fontId="2" type="noConversion"/>
  </si>
  <si>
    <t>예상회수일 기준 채권액</t>
    <phoneticPr fontId="2" type="noConversion"/>
  </si>
  <si>
    <t> - 기일내역 :</t>
  </si>
  <si>
    <t> - 경매열람 후 수정(추가) 예정</t>
  </si>
  <si>
    <t>(예상)
법사가(원)</t>
    <phoneticPr fontId="2" type="noConversion"/>
  </si>
  <si>
    <t>예상회수일(낙찰일+3개월 말)</t>
    <phoneticPr fontId="2" type="noConversion"/>
  </si>
  <si>
    <t>▶ 회수계획</t>
    <phoneticPr fontId="2" type="noConversion"/>
  </si>
  <si>
    <t>(예상)법사가(원)</t>
    <phoneticPr fontId="2" type="noConversion"/>
  </si>
  <si>
    <t>담보물번호</t>
    <phoneticPr fontId="2" type="noConversion"/>
  </si>
  <si>
    <t> - 당해세 : 약 1백만 원(추정)</t>
    <phoneticPr fontId="2" type="noConversion"/>
  </si>
  <si>
    <t> - 최우선변제금 : 약 34백만 원(추정)</t>
    <phoneticPr fontId="2" type="noConversion"/>
  </si>
  <si>
    <t>유찰횟수/응찰자수
/매각일</t>
    <phoneticPr fontId="2" type="noConversion"/>
  </si>
  <si>
    <t xml:space="preserve"> - 2026년 @월 @@@백만 낙찰, 2026년 +3월 @@@백만(일부 회수 or L-Cap or M-Cap, 집행비용 포함 or 집행비용 없음) 회수 예상</t>
    <phoneticPr fontId="2" type="noConversion"/>
  </si>
  <si>
    <t>▶ 경매 배당을 통한 회수(일부 회수 or L-Cap or M-Cap, 집행비용 포함 or 집행비용 없음)</t>
    <phoneticPr fontId="2" type="noConversion"/>
  </si>
  <si>
    <t>2025.11</t>
    <phoneticPr fontId="2" type="noConversion"/>
  </si>
  <si>
    <t>68.9㎡(20.8평)</t>
    <phoneticPr fontId="2" type="noConversion"/>
  </si>
  <si>
    <t>주건축물·최고층수</t>
    <phoneticPr fontId="2" type="noConversion"/>
  </si>
  <si>
    <t xml:space="preserve">  - 본건 서측 100m 지점에 '신엄중학교'가 소재함.
  - 본건 주위는 다세대주택, 단독주택, 전, 학교 및 근린생활시설 등이 소재함.　
  - 본건은 남동측 포장도로와 접함.</t>
    <phoneticPr fontId="2" type="noConversion"/>
  </si>
  <si>
    <t>예상낙찰가(원)</t>
    <phoneticPr fontId="2" type="noConversion"/>
  </si>
  <si>
    <t>1회 / 10명
/ 2025.12.00.</t>
    <phoneticPr fontId="2" type="noConversion"/>
  </si>
  <si>
    <t>예상낙찰금액(원)</t>
    <phoneticPr fontId="2" type="noConversion"/>
  </si>
  <si>
    <t>   * 1회차 매각기일은 본 사건 개시결정일(2025.06.24.)로부터 1년 이후로 산정함.</t>
    <phoneticPr fontId="2" type="noConversion"/>
  </si>
  <si>
    <t>1. 토지</t>
    <phoneticPr fontId="2" type="noConversion"/>
  </si>
  <si>
    <t>지목</t>
    <phoneticPr fontId="2" type="noConversion"/>
  </si>
  <si>
    <t>용도지역</t>
    <phoneticPr fontId="2" type="noConversion"/>
  </si>
  <si>
    <t>형상·지세</t>
    <phoneticPr fontId="2" type="noConversion"/>
  </si>
  <si>
    <t>이용상황</t>
    <phoneticPr fontId="2" type="noConversion"/>
  </si>
  <si>
    <t>개별지가(원/평)</t>
    <phoneticPr fontId="2" type="noConversion"/>
  </si>
  <si>
    <t>면적(평)</t>
    <phoneticPr fontId="2" type="noConversion"/>
  </si>
  <si>
    <t>2. 건물</t>
    <phoneticPr fontId="2" type="noConversion"/>
  </si>
  <si>
    <t>연면적(평)</t>
    <phoneticPr fontId="2" type="noConversion"/>
  </si>
  <si>
    <t>공부상 용도</t>
    <phoneticPr fontId="2" type="noConversion"/>
  </si>
  <si>
    <t>구조</t>
    <phoneticPr fontId="2" type="noConversion"/>
  </si>
  <si>
    <t>토지</t>
    <phoneticPr fontId="2" type="noConversion"/>
  </si>
  <si>
    <t>건물</t>
    <phoneticPr fontId="2" type="noConversion"/>
  </si>
  <si>
    <t>소계</t>
    <phoneticPr fontId="2" type="noConversion"/>
  </si>
  <si>
    <t>실거래가(원)</t>
    <phoneticPr fontId="2" type="noConversion"/>
  </si>
  <si>
    <t>단가</t>
    <phoneticPr fontId="2" type="noConversion"/>
  </si>
  <si>
    <t>거래연월</t>
    <phoneticPr fontId="2" type="noConversion"/>
  </si>
  <si>
    <t>합계</t>
    <phoneticPr fontId="2" type="noConversion"/>
  </si>
  <si>
    <t>낙찰가(원)</t>
    <phoneticPr fontId="2" type="noConversion"/>
  </si>
  <si>
    <t>제시외</t>
    <phoneticPr fontId="2" type="noConversion"/>
  </si>
  <si>
    <t>기계기구</t>
    <phoneticPr fontId="2" type="noConversion"/>
  </si>
  <si>
    <t>유찰회수</t>
    <phoneticPr fontId="2" type="noConversion"/>
  </si>
  <si>
    <t>응찰자수</t>
    <phoneticPr fontId="2" type="noConversion"/>
  </si>
  <si>
    <t>매각일자</t>
    <phoneticPr fontId="2" type="noConversion"/>
  </si>
  <si>
    <t>낙찰가율/비고</t>
    <phoneticPr fontId="2" type="noConversion"/>
  </si>
  <si>
    <t>-</t>
    <phoneticPr fontId="2" type="noConversion"/>
  </si>
  <si>
    <t>1. 법사가 입력</t>
    <phoneticPr fontId="2" type="noConversion"/>
  </si>
  <si>
    <t>차순위 입찰가(원)</t>
    <phoneticPr fontId="2" type="noConversion"/>
  </si>
  <si>
    <t>일괄or토지</t>
    <phoneticPr fontId="2" type="noConversion"/>
  </si>
  <si>
    <t>담보물
번호</t>
    <phoneticPr fontId="2" type="noConversion"/>
  </si>
  <si>
    <t>2. 시장가율 입력</t>
    <phoneticPr fontId="2" type="noConversion"/>
  </si>
  <si>
    <t>3. 낙찰가율 입력</t>
    <phoneticPr fontId="2" type="noConversion"/>
  </si>
  <si>
    <t>동</t>
    <phoneticPr fontId="2" type="noConversion"/>
  </si>
  <si>
    <t>▶ 실거래 사례</t>
    <phoneticPr fontId="2" type="noConversion"/>
  </si>
  <si>
    <t>2. 낙찰가(합계액) 입력</t>
    <phoneticPr fontId="2" type="noConversion"/>
  </si>
  <si>
    <t>유찰횟수/응찰자수
/매각일
(글씨9)</t>
    <phoneticPr fontId="2" type="noConversion"/>
  </si>
  <si>
    <t>* 저감율 20% / 30% 구분</t>
    <phoneticPr fontId="2" type="noConversion"/>
  </si>
  <si>
    <t> - 관리번호 : 2025-0800-062569</t>
    <phoneticPr fontId="2" type="noConversion"/>
  </si>
  <si>
    <t> - 신탁사명 : 케이비부동산신탁주식회사</t>
    <phoneticPr fontId="2" type="noConversion"/>
  </si>
  <si>
    <t> - 공고일 : 2026.01.28.</t>
    <phoneticPr fontId="2" type="noConversion"/>
  </si>
  <si>
    <t>▶ 공매 현황(공매 미신청)</t>
    <phoneticPr fontId="2" type="noConversion"/>
  </si>
  <si>
    <t> - 공매신청 후 권리침해사항 수정(추가) 예정</t>
    <phoneticPr fontId="2" type="noConversion"/>
  </si>
  <si>
    <t>※ 공매 -&gt; (예상) 공매가</t>
    <phoneticPr fontId="2" type="noConversion"/>
  </si>
  <si>
    <t> - 공매일정 : -</t>
    <phoneticPr fontId="2" type="noConversion"/>
  </si>
  <si>
    <t>※ 공매</t>
    <phoneticPr fontId="2" type="noConversion"/>
  </si>
  <si>
    <t>예상낙찰가
(원)</t>
    <phoneticPr fontId="2" type="noConversion"/>
  </si>
  <si>
    <t>시장가
(원)</t>
    <phoneticPr fontId="2" type="noConversion"/>
  </si>
  <si>
    <t>(예상)법사가
(원)</t>
    <phoneticPr fontId="2" type="noConversion"/>
  </si>
  <si>
    <t>전유면적
(평)</t>
    <phoneticPr fontId="2" type="noConversion"/>
  </si>
  <si>
    <t>개찰일자</t>
    <phoneticPr fontId="2" type="noConversion"/>
  </si>
  <si>
    <t>* 최종유찰가는 매입가를 기준하였음.</t>
    <phoneticPr fontId="2" type="noConversion"/>
  </si>
  <si>
    <t>* 입찰 주기는 일주일 간격</t>
    <phoneticPr fontId="2" type="noConversion"/>
  </si>
  <si>
    <t>   * 1회차 매각기일은 예상 경매신청 완료일(2026.07.31.)로부터 15개월 이후 산정함.</t>
    <phoneticPr fontId="2" type="noConversion"/>
  </si>
  <si>
    <t>수익권 변경 완료일</t>
    <phoneticPr fontId="2" type="noConversion"/>
  </si>
  <si>
    <t>(경매신청) -&gt; 1회차 매각기일은 개시결정일로부터 +360일 후</t>
    <phoneticPr fontId="2" type="noConversion"/>
  </si>
  <si>
    <t>   * 1회차 입찰기일은 예상 수익권 변경 완료일(2026.07.31.)로부터 6개월 이후로 산정함.</t>
    <phoneticPr fontId="2" type="noConversion"/>
  </si>
  <si>
    <t>경매 개시결정일</t>
    <phoneticPr fontId="2" type="noConversion"/>
  </si>
  <si>
    <t>경매신청 완료일</t>
    <phoneticPr fontId="2" type="noConversion"/>
  </si>
  <si>
    <t>* 저감율 10% / 20% / 30% 구분</t>
    <phoneticPr fontId="2" type="noConversion"/>
  </si>
  <si>
    <t>* 1회차 개찰일은 예상 수익권 변경 완료일(2026.07.31.)로부터 180일</t>
    <phoneticPr fontId="2" type="noConversion"/>
  </si>
  <si>
    <t>▶ 공매 배분 정산을 통한 회수(일부 회수 or L-Cap or M-Cap)</t>
    <phoneticPr fontId="2" type="noConversion"/>
  </si>
  <si>
    <t> - 공매비용 및 신탁보수 : 약 24백만 원(추정)</t>
    <phoneticPr fontId="2" type="noConversion"/>
  </si>
  <si>
    <t> - 공실 상태 or 미상 or 자가사용 등</t>
    <phoneticPr fontId="2" type="noConversion"/>
  </si>
  <si>
    <t>글씨10</t>
    <phoneticPr fontId="2" type="noConversion"/>
  </si>
  <si>
    <t>합 계</t>
    <phoneticPr fontId="2" type="noConversion"/>
  </si>
  <si>
    <t>호</t>
    <phoneticPr fontId="2" type="noConversion"/>
  </si>
  <si>
    <t>용도</t>
    <phoneticPr fontId="2" type="noConversion"/>
  </si>
  <si>
    <t>다세대</t>
    <phoneticPr fontId="2" type="noConversion"/>
  </si>
  <si>
    <t>오피스텔</t>
    <phoneticPr fontId="2" type="noConversion"/>
  </si>
  <si>
    <t>3개동 지상6층</t>
    <phoneticPr fontId="2" type="noConversion"/>
  </si>
  <si>
    <t>아파트</t>
    <phoneticPr fontId="2" type="noConversion"/>
  </si>
  <si>
    <t>102동 3층 301호</t>
    <phoneticPr fontId="2" type="noConversion"/>
  </si>
  <si>
    <t>84.9㎡(25.7평)</t>
    <phoneticPr fontId="2" type="noConversion"/>
  </si>
  <si>
    <t>연립, 다세대, 나홀로아파트</t>
    <phoneticPr fontId="2" type="noConversion"/>
  </si>
  <si>
    <t>단지형 다세대, 아파트단지</t>
    <phoneticPr fontId="2" type="noConversion"/>
  </si>
  <si>
    <t>층·호</t>
    <phoneticPr fontId="2" type="noConversion"/>
  </si>
  <si>
    <t>층 · 호</t>
    <phoneticPr fontId="2" type="noConversion"/>
  </si>
  <si>
    <t>5층 501호</t>
    <phoneticPr fontId="2" type="noConversion"/>
  </si>
  <si>
    <t>5층 502호</t>
    <phoneticPr fontId="2" type="noConversion"/>
  </si>
  <si>
    <t>6층 601호</t>
    <phoneticPr fontId="2" type="noConversion"/>
  </si>
  <si>
    <t>구분건물
(오피스텔,
3개호)</t>
    <phoneticPr fontId="2" type="noConversion"/>
  </si>
  <si>
    <t>(경매미신청) -&gt; 1회차 매각기일은 예상 경매신청 완료일(2026.07.31.)로부터 15개월(450일) 후</t>
    <phoneticPr fontId="2" type="noConversion"/>
  </si>
  <si>
    <t>단가(원/평)</t>
    <phoneticPr fontId="2" type="noConversion"/>
  </si>
  <si>
    <t>ㅇ</t>
    <phoneticPr fontId="2" type="noConversion"/>
  </si>
  <si>
    <t xml:space="preserve"> </t>
    <phoneticPr fontId="2" type="noConversion"/>
  </si>
  <si>
    <t>재조달원가 확인불가</t>
    <phoneticPr fontId="2" type="noConversion"/>
  </si>
  <si>
    <t>낙찰예상</t>
    <phoneticPr fontId="2" type="noConversion"/>
  </si>
  <si>
    <t>경매</t>
    <phoneticPr fontId="2" type="noConversion"/>
  </si>
  <si>
    <t>2603-10193-S0001-99401</t>
    <phoneticPr fontId="2" type="noConversion"/>
  </si>
  <si>
    <t>낙찰사례</t>
    <phoneticPr fontId="2" type="noConversion"/>
  </si>
  <si>
    <t>미신청</t>
    <phoneticPr fontId="2" type="noConversion"/>
  </si>
  <si>
    <t>네이버부동산</t>
    <phoneticPr fontId="2" type="noConversion"/>
  </si>
  <si>
    <t>   * 1회차 매각기일은 예상 경매신청 완료일(2026.08.31.)로부터 15개월 이후 이후로 산정함.</t>
    <phoneticPr fontId="2" type="noConversion"/>
  </si>
  <si>
    <t>거래사례</t>
    <phoneticPr fontId="2" type="noConversion"/>
  </si>
  <si>
    <t>   * 1회차 매각기일은 본 사건 개시결정일(2025.06.04.)로부터 1년+150일 이후로 산정</t>
    <phoneticPr fontId="2" type="noConversion"/>
  </si>
  <si>
    <t>건축허가지</t>
    <phoneticPr fontId="2" type="noConversion"/>
  </si>
  <si>
    <t>▶ 경매 배당을 통한 회수( 일부회수, L-Cap, 집행비용 제외)</t>
    <phoneticPr fontId="2" type="noConversion"/>
  </si>
  <si>
    <t>계획관리</t>
    <phoneticPr fontId="2" type="noConversion"/>
  </si>
  <si>
    <t> - 관할법원 : 경매미신청</t>
    <phoneticPr fontId="2" type="noConversion"/>
  </si>
  <si>
    <t> - 사건번호 : -</t>
    <phoneticPr fontId="2" type="noConversion"/>
  </si>
  <si>
    <t> - 경매개시결정일 : -</t>
    <phoneticPr fontId="2" type="noConversion"/>
  </si>
  <si>
    <t> - 배당요구종기일 : -</t>
    <phoneticPr fontId="2" type="noConversion"/>
  </si>
  <si>
    <t> - 신청권자 : -</t>
    <phoneticPr fontId="2" type="noConversion"/>
  </si>
  <si>
    <t>동패동 143-11</t>
    <phoneticPr fontId="2" type="noConversion"/>
  </si>
  <si>
    <t>개별공시지가 95만원</t>
    <phoneticPr fontId="2" type="noConversion"/>
  </si>
  <si>
    <t>2024.08.14</t>
    <phoneticPr fontId="2" type="noConversion"/>
  </si>
  <si>
    <t>본건에서 1.2km 서측에 위치함
임야(자연림), 계획관리, 세로(불), 완경사(삼각형)
본건대비 위치상 열세함</t>
    <phoneticPr fontId="2" type="noConversion"/>
  </si>
  <si>
    <t>*지목에 관계없이 건축허가지 기준으로 산정하여 10% 저감함</t>
    <phoneticPr fontId="2" type="noConversion"/>
  </si>
  <si>
    <t>개공 176만/평</t>
    <phoneticPr fontId="2" type="noConversion"/>
  </si>
  <si>
    <t xml:space="preserve"> 본건 남서측 1.07km 지점에 위치
 전, 계획관리지역, 세로(가), 평지(삼각형)
 본건의 지목은 임야이나 사실상 평탄화된 토지로 운정신도시에 인접해 일반적인 임야대비 가치가 높아 덕이동의 사례를
 적용함, 본건대비 다소 우세함</t>
    <phoneticPr fontId="2" type="noConversion"/>
  </si>
  <si>
    <t>- 사건번호 : 2023타경62778</t>
    <phoneticPr fontId="2" type="noConversion"/>
  </si>
  <si>
    <t>덕이동 739-82외</t>
    <phoneticPr fontId="2" type="noConversion"/>
  </si>
  <si>
    <t>2024.05.29</t>
    <phoneticPr fontId="2" type="noConversion"/>
  </si>
  <si>
    <t>개공 262만/평</t>
    <phoneticPr fontId="2" type="noConversion"/>
  </si>
  <si>
    <t xml:space="preserve"> 본건 남서측 1.11km 지점에 위치
 임야(다세대), 계획관리, 세로(가), 평지(삼각형)
 본건의 지목은 임야이나 사실상 평탄화된 토지로 운정신도시에 인접해 일반적인 임야대비 가치가 높아 덕이동의 사례를
 적용함, 본건대비 다소 우세함</t>
    <phoneticPr fontId="2" type="noConversion"/>
  </si>
  <si>
    <t>2603-10334-S0008-84865</t>
    <phoneticPr fontId="2" type="noConversion"/>
  </si>
  <si>
    <t>3억</t>
    <phoneticPr fontId="2" type="noConversion"/>
  </si>
  <si>
    <t xml:space="preserve">  - 상동</t>
    <phoneticPr fontId="2" type="noConversion"/>
  </si>
  <si>
    <t>1번</t>
    <phoneticPr fontId="2" type="noConversion"/>
  </si>
  <si>
    <t>평당</t>
    <phoneticPr fontId="2" type="noConversion"/>
  </si>
  <si>
    <t>건물가</t>
    <phoneticPr fontId="2" type="noConversion"/>
  </si>
  <si>
    <t>재조달(미터)</t>
    <phoneticPr fontId="2" type="noConversion"/>
  </si>
  <si>
    <t>준공</t>
    <phoneticPr fontId="2" type="noConversion"/>
  </si>
  <si>
    <t>현재</t>
    <phoneticPr fontId="2" type="noConversion"/>
  </si>
  <si>
    <t>경과</t>
    <phoneticPr fontId="2" type="noConversion"/>
  </si>
  <si>
    <t>잔존율</t>
    <phoneticPr fontId="2" type="noConversion"/>
  </si>
  <si>
    <t>2번</t>
    <phoneticPr fontId="2" type="noConversion"/>
  </si>
  <si>
    <t>- 사건번호 : 2024타경59758</t>
    <phoneticPr fontId="2" type="noConversion"/>
  </si>
  <si>
    <t>상하동
88-32</t>
    <phoneticPr fontId="2" type="noConversion"/>
  </si>
  <si>
    <t>2025.02.14</t>
    <phoneticPr fontId="2" type="noConversion"/>
  </si>
  <si>
    <t>개공 249만/평</t>
    <phoneticPr fontId="2" type="noConversion"/>
  </si>
  <si>
    <t>준공 2015.12.07</t>
    <phoneticPr fontId="2" type="noConversion"/>
  </si>
  <si>
    <t>중동
97-36</t>
    <phoneticPr fontId="2" type="noConversion"/>
  </si>
  <si>
    <t>- 사건번호 : 2024타경88756</t>
    <phoneticPr fontId="2" type="noConversion"/>
  </si>
  <si>
    <t>개공 315만/평</t>
    <phoneticPr fontId="2" type="noConversion"/>
  </si>
  <si>
    <t>준공 2020.08.06</t>
    <phoneticPr fontId="2" type="noConversion"/>
  </si>
  <si>
    <t>2025.10.31</t>
    <phoneticPr fontId="2" type="noConversion"/>
  </si>
  <si>
    <t xml:space="preserve"> 본건대비 1.56km 남동측에 위치
 토지 - 대, 자연녹지, 세로(가), 세장형평지 / 건물 - 단독주택, 철근콘크리트구조
 본건대비 연식 및 구조 등에서 열세함</t>
    <phoneticPr fontId="2" type="noConversion"/>
  </si>
  <si>
    <t xml:space="preserve"> 본건대비 2.12km 동남측에 위치
 토지 - 대, 보전녹지, 세로(가), 사다리 완경사,  / 건물 - 철근콘크리트구조, 단독주택
 상하동 적합한 낙찰사례 없어서 중동 낙찰사례로 작성함
 본건대비 대체로 대등함</t>
    <phoneticPr fontId="2" type="noConversion"/>
  </si>
  <si>
    <t>시장가</t>
    <phoneticPr fontId="2" type="noConversion"/>
  </si>
  <si>
    <t>공장</t>
    <phoneticPr fontId="2" type="noConversion"/>
  </si>
  <si>
    <t>일반철골구조</t>
    <phoneticPr fontId="2" type="noConversion"/>
  </si>
  <si>
    <t>2011.12.16</t>
    <phoneticPr fontId="2" type="noConversion"/>
  </si>
  <si>
    <t>공장
용지</t>
    <phoneticPr fontId="2" type="noConversion"/>
  </si>
  <si>
    <t>재조달원가
160~190평당</t>
    <phoneticPr fontId="2" type="noConversion"/>
  </si>
  <si>
    <t>- 사건번호 : 2024타경76504</t>
    <phoneticPr fontId="2" type="noConversion"/>
  </si>
  <si>
    <t>마전리
445-1</t>
    <phoneticPr fontId="2" type="noConversion"/>
  </si>
  <si>
    <t>579-5, -6, -8, -19, -24</t>
    <phoneticPr fontId="2" type="noConversion"/>
  </si>
  <si>
    <t>경기도 김포시 통진읍 귀전리 579외 5필지</t>
    <phoneticPr fontId="2" type="noConversion"/>
  </si>
  <si>
    <t>공장용지
(공업용)</t>
    <phoneticPr fontId="2" type="noConversion"/>
  </si>
  <si>
    <t>사다리평지</t>
    <phoneticPr fontId="2" type="noConversion"/>
  </si>
  <si>
    <t xml:space="preserve"> 
  - 본건 경기도 김포시 통진읍 귀전리 소재 귀전2리 마을회관 북측 인근에 위치함
  - 계획관리지역에 해당하며 주위는 공장 및 창고단지 등이 밀집하는 공업지대임
  - 근저당설정일 2023.12.08 설정금액1,170,000,000원
</t>
    <phoneticPr fontId="2" type="noConversion"/>
  </si>
  <si>
    <t>상동 나동</t>
    <phoneticPr fontId="2" type="noConversion"/>
  </si>
  <si>
    <t>상동 다동</t>
    <phoneticPr fontId="2" type="noConversion"/>
  </si>
  <si>
    <t>상동 가동, 나동, 다동</t>
    <phoneticPr fontId="2" type="noConversion"/>
  </si>
  <si>
    <t>단층</t>
    <phoneticPr fontId="2" type="noConversion"/>
  </si>
  <si>
    <t>2016.01.18</t>
    <phoneticPr fontId="2" type="noConversion"/>
  </si>
  <si>
    <t>2015.12.22</t>
    <phoneticPr fontId="2" type="noConversion"/>
  </si>
  <si>
    <t>   1회차 2027.11.24   1,318,874,535원 예정</t>
    <phoneticPr fontId="2" type="noConversion"/>
  </si>
  <si>
    <t>원산리
45-3</t>
    <phoneticPr fontId="2" type="noConversion"/>
  </si>
  <si>
    <t>2025.06.</t>
    <phoneticPr fontId="2" type="noConversion"/>
  </si>
  <si>
    <t>사용승인 2011년/ 재조달원가 
230만(평당)</t>
    <phoneticPr fontId="2" type="noConversion"/>
  </si>
  <si>
    <t>개별공시지가 102만원</t>
    <phoneticPr fontId="2" type="noConversion"/>
  </si>
  <si>
    <t>본건에서  194m 동남측에 위치함
토지-공업용지, 계획관리, 세로(가), 완경사(사다리)/ 건물-공장, 일반철골구조, 2층
본건대비 면적에서 열세하나 대체로 대등함</t>
    <phoneticPr fontId="2" type="noConversion"/>
  </si>
  <si>
    <t>원산리
80-7</t>
    <phoneticPr fontId="2" type="noConversion"/>
  </si>
  <si>
    <t>사용승인 1999년/재조달원가  
210만(평당)</t>
    <phoneticPr fontId="2" type="noConversion"/>
  </si>
  <si>
    <t>개별공시지가 100만원</t>
    <phoneticPr fontId="2" type="noConversion"/>
  </si>
  <si>
    <t>본건에서 530m 북동측에 위치함
토지-공장용지, 계획관리, 세로(가), 평지(삼각형),  / 건물-공장, 철근콘크리트구조
본건 대비 연식에서 열세하나 대체로 대등함</t>
    <phoneticPr fontId="2" type="noConversion"/>
  </si>
  <si>
    <t>- 사건번호 : 2024타경49283</t>
    <phoneticPr fontId="2" type="noConversion"/>
  </si>
  <si>
    <t>옹정리
315-16</t>
    <phoneticPr fontId="2" type="noConversion"/>
  </si>
  <si>
    <t>개별공시지가 105만/평</t>
    <phoneticPr fontId="2" type="noConversion"/>
  </si>
  <si>
    <t>- 사건번호 : 2024타경53367</t>
    <phoneticPr fontId="2" type="noConversion"/>
  </si>
  <si>
    <t>귀전리
404</t>
    <phoneticPr fontId="2" type="noConversion"/>
  </si>
  <si>
    <t>개별공시지가 110만/평</t>
    <phoneticPr fontId="2" type="noConversion"/>
  </si>
  <si>
    <t>2026.01.13</t>
    <phoneticPr fontId="2" type="noConversion"/>
  </si>
  <si>
    <t>2026.01.27</t>
    <phoneticPr fontId="2" type="noConversion"/>
  </si>
  <si>
    <t>사용승인 2021.01.27</t>
    <phoneticPr fontId="2" type="noConversion"/>
  </si>
  <si>
    <t>사용승인 2020.02.10</t>
    <phoneticPr fontId="2" type="noConversion"/>
  </si>
  <si>
    <t xml:space="preserve"> 본건대비 4.94km 남서측에 위치함 
 토지 - 공장, 농립지역, 세로(가), 삼각형평지 / 건물(가),(나) - 공장, 일반철골구조
 본건은 사례 대비 연식에서 우세함 (유동화물건)</t>
    <phoneticPr fontId="2" type="noConversion"/>
  </si>
  <si>
    <t xml:space="preserve"> 본건대비 623m 서측에 위치함
 토지 - 대(공업용), 계획관리, 세로(가), 사다리(완경사) / 건물(가) - 제2종근생, 일반철골구조
 본건은 사례 대비 대체로 연식에서 우세함 (유동화물건)</t>
    <phoneticPr fontId="2" type="noConversion"/>
  </si>
  <si>
    <t>2603-10316-S0004-10403</t>
    <phoneticPr fontId="2" type="noConversion"/>
  </si>
  <si>
    <t>낙찰가</t>
    <phoneticPr fontId="2" type="noConversion"/>
  </si>
  <si>
    <t> - 당해세 : 약 4백만원(추정)</t>
    <phoneticPr fontId="2" type="noConversion"/>
  </si>
  <si>
    <t xml:space="preserve"> - 본건 주위의 실거래 및 낙찰사례와 본건 입지요인 감안, 738백만 수준 3회차 낙찰 예상됨.</t>
    <phoneticPr fontId="2" type="noConversion"/>
  </si>
  <si>
    <t xml:space="preserve"> - 2028년 02월 738백만 낙찰, 2028년 05월 734백만(일부회수,집행비용 포함) 회수 예상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</si>
</sst>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_ "/>
    <numFmt numFmtId="178" formatCode="0_ "/>
    <numFmt numFmtId="179" formatCode="#,##0_);[Red]\(#,##0\)"/>
    <numFmt numFmtId="180" formatCode="_-* #,##0.00_-;\-* #,##0.00_-;_-* &quot;-&quot;_-;_-@_-"/>
    <numFmt numFmtId="181" formatCode="#,##0.00_);[Red]\(#,##0.00\)"/>
    <numFmt numFmtId="182" formatCode="_-* #,##0_-;\-* #,##0_-;_-* &quot;-&quot;??_-;_-@_-"/>
    <numFmt numFmtId="183" formatCode="_-* #,##0.0000_-;\-* #,##0.0000_-;_-* &quot;-&quot;????_-;_-@_-"/>
  </numFmts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333333"/>
      <name val="Malgun gothic"/>
      <family val="3"/>
      <charset val="129"/>
    </font>
    <font>
      <sz val="9"/>
      <name val="Malgun gothic"/>
      <family val="3"/>
      <charset val="129"/>
    </font>
    <font>
      <b/>
      <sz val="9"/>
      <name val="Malgun gothic"/>
      <family val="3"/>
      <charset val="129"/>
    </font>
    <font>
      <b/>
      <sz val="9"/>
      <color theme="1"/>
      <name val="Malgun gothic"/>
      <family val="3"/>
      <charset val="129"/>
    </font>
    <font>
      <sz val="9"/>
      <color rgb="FF000000"/>
      <name val="Malgun gothic"/>
      <family val="3"/>
      <charset val="129"/>
    </font>
    <font>
      <sz val="9"/>
      <color theme="1"/>
      <name val="Malgun gothic"/>
      <family val="3"/>
      <charset val="129"/>
    </font>
    <font>
      <b/>
      <sz val="8"/>
      <color theme="1"/>
      <name val="Malgun gothic"/>
      <family val="3"/>
      <charset val="129"/>
    </font>
    <font>
      <sz val="8"/>
      <name val="Malgun gothic"/>
      <family val="3"/>
      <charset val="129"/>
    </font>
    <font>
      <b/>
      <sz val="8"/>
      <name val="Malgun gothic"/>
      <family val="3"/>
      <charset val="129"/>
    </font>
    <font>
      <sz val="8"/>
      <color rgb="FF000000"/>
      <name val="Malgun gothic"/>
      <family val="3"/>
      <charset val="129"/>
    </font>
    <font>
      <sz val="10"/>
      <color rgb="FF333333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0"/>
      <name val="Malgun gothic"/>
      <family val="3"/>
      <charset val="129"/>
    </font>
    <font>
      <sz val="10"/>
      <color theme="1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b/>
      <sz val="7.5"/>
      <name val="Malgun gothic"/>
      <family val="3"/>
      <charset val="129"/>
    </font>
    <font>
      <sz val="8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b/>
      <sz val="9"/>
      <color rgb="FF333333"/>
      <name val="Malgun gothic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49" fontId="15" fillId="0" borderId="0" xfId="0" applyNumberFormat="1" applyFont="1">
      <alignment vertical="center"/>
    </xf>
    <xf numFmtId="0" fontId="14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15" fillId="0" borderId="0" xfId="1" applyFont="1" applyBorder="1" applyAlignment="1">
      <alignment horizontal="center" vertical="center"/>
    </xf>
    <xf numFmtId="0" fontId="4" fillId="0" borderId="0" xfId="0" quotePrefix="1" applyFont="1">
      <alignment vertical="center"/>
    </xf>
    <xf numFmtId="0" fontId="17" fillId="0" borderId="0" xfId="0" quotePrefix="1" applyFo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15" fillId="6" borderId="0" xfId="0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78" fontId="15" fillId="0" borderId="0" xfId="0" quotePrefix="1" applyNumberFormat="1" applyFont="1">
      <alignment vertical="center"/>
    </xf>
    <xf numFmtId="179" fontId="5" fillId="0" borderId="6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6" fillId="0" borderId="6" xfId="0" applyNumberFormat="1" applyFont="1" applyBorder="1" applyAlignment="1">
      <alignment horizontal="center" vertical="center"/>
    </xf>
    <xf numFmtId="41" fontId="15" fillId="0" borderId="0" xfId="1" applyFont="1">
      <alignment vertical="center"/>
    </xf>
    <xf numFmtId="180" fontId="15" fillId="0" borderId="0" xfId="1" applyNumberFormat="1" applyFont="1">
      <alignment vertical="center"/>
    </xf>
    <xf numFmtId="0" fontId="21" fillId="0" borderId="0" xfId="0" quotePrefix="1" applyFont="1">
      <alignment vertical="center"/>
    </xf>
    <xf numFmtId="0" fontId="15" fillId="7" borderId="0" xfId="0" applyFont="1" applyFill="1">
      <alignment vertical="center"/>
    </xf>
    <xf numFmtId="0" fontId="18" fillId="7" borderId="0" xfId="0" applyFont="1" applyFill="1">
      <alignment vertical="center"/>
    </xf>
    <xf numFmtId="41" fontId="15" fillId="0" borderId="0" xfId="0" applyNumberFormat="1" applyFont="1">
      <alignment vertical="center"/>
    </xf>
    <xf numFmtId="0" fontId="15" fillId="0" borderId="0" xfId="0" applyFont="1" applyAlignment="1">
      <alignment horizontal="left" vertical="center"/>
    </xf>
    <xf numFmtId="182" fontId="15" fillId="0" borderId="0" xfId="0" applyNumberFormat="1" applyFont="1">
      <alignment vertical="center"/>
    </xf>
    <xf numFmtId="1" fontId="15" fillId="0" borderId="0" xfId="0" applyNumberFormat="1" applyFont="1">
      <alignment vertical="center"/>
    </xf>
    <xf numFmtId="183" fontId="15" fillId="0" borderId="0" xfId="0" applyNumberFormat="1" applyFont="1">
      <alignment vertical="center"/>
    </xf>
    <xf numFmtId="0" fontId="1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177" fontId="5" fillId="0" borderId="6" xfId="1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176" fontId="5" fillId="0" borderId="6" xfId="2" applyNumberFormat="1" applyFont="1" applyFill="1" applyBorder="1" applyAlignment="1">
      <alignment horizontal="center" vertical="center"/>
    </xf>
    <xf numFmtId="177" fontId="11" fillId="0" borderId="6" xfId="1" applyNumberFormat="1" applyFont="1" applyFill="1" applyBorder="1" applyAlignment="1">
      <alignment horizontal="center" vertical="center"/>
    </xf>
    <xf numFmtId="41" fontId="20" fillId="0" borderId="6" xfId="1" applyFont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41" fontId="15" fillId="0" borderId="2" xfId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1" fontId="16" fillId="0" borderId="2" xfId="0" applyNumberFormat="1" applyFont="1" applyBorder="1">
      <alignment vertical="center"/>
    </xf>
    <xf numFmtId="0" fontId="16" fillId="0" borderId="2" xfId="0" applyFont="1" applyBorder="1">
      <alignment vertical="center"/>
    </xf>
    <xf numFmtId="9" fontId="16" fillId="0" borderId="3" xfId="0" applyNumberFormat="1" applyFont="1" applyBorder="1" applyAlignment="1">
      <alignment horizontal="center" vertical="center"/>
    </xf>
    <xf numFmtId="9" fontId="16" fillId="0" borderId="5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 wrapText="1"/>
    </xf>
    <xf numFmtId="41" fontId="4" fillId="2" borderId="9" xfId="1" applyFont="1" applyFill="1" applyBorder="1" applyAlignment="1">
      <alignment horizontal="center" vertical="center" wrapText="1"/>
    </xf>
    <xf numFmtId="41" fontId="4" fillId="2" borderId="8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9" fontId="6" fillId="4" borderId="6" xfId="0" applyNumberFormat="1" applyFont="1" applyFill="1" applyBorder="1" applyAlignment="1">
      <alignment horizontal="center" vertical="center"/>
    </xf>
    <xf numFmtId="179" fontId="9" fillId="0" borderId="6" xfId="0" applyNumberFormat="1" applyFont="1" applyBorder="1" applyAlignment="1">
      <alignment horizontal="left" vertical="center" wrapText="1"/>
    </xf>
    <xf numFmtId="179" fontId="9" fillId="0" borderId="6" xfId="0" applyNumberFormat="1" applyFont="1" applyBorder="1" applyAlignment="1">
      <alignment horizontal="left" vertical="center"/>
    </xf>
    <xf numFmtId="41" fontId="15" fillId="0" borderId="0" xfId="1" applyFont="1" applyAlignment="1">
      <alignment horizontal="center" vertical="center"/>
    </xf>
    <xf numFmtId="180" fontId="15" fillId="0" borderId="0" xfId="1" applyNumberFormat="1" applyFont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20" fillId="0" borderId="6" xfId="1" applyNumberFormat="1" applyFont="1" applyBorder="1" applyAlignment="1">
      <alignment horizontal="center" vertical="center"/>
    </xf>
    <xf numFmtId="179" fontId="9" fillId="0" borderId="6" xfId="1" applyNumberFormat="1" applyFont="1" applyBorder="1" applyAlignment="1">
      <alignment horizontal="center" vertical="center"/>
    </xf>
    <xf numFmtId="176" fontId="9" fillId="0" borderId="6" xfId="2" applyNumberFormat="1" applyFont="1" applyBorder="1" applyAlignment="1">
      <alignment horizontal="center" vertical="center"/>
    </xf>
    <xf numFmtId="179" fontId="9" fillId="0" borderId="6" xfId="1" applyNumberFormat="1" applyFont="1" applyBorder="1" applyAlignment="1">
      <alignment vertical="center"/>
    </xf>
    <xf numFmtId="179" fontId="5" fillId="0" borderId="6" xfId="0" applyNumberFormat="1" applyFont="1" applyBorder="1" applyAlignment="1">
      <alignment horizontal="center" vertical="center"/>
    </xf>
    <xf numFmtId="179" fontId="5" fillId="0" borderId="6" xfId="1" applyNumberFormat="1" applyFont="1" applyBorder="1" applyAlignment="1">
      <alignment horizontal="center" vertical="center"/>
    </xf>
    <xf numFmtId="179" fontId="5" fillId="0" borderId="6" xfId="1" applyNumberFormat="1" applyFont="1" applyBorder="1" applyAlignment="1">
      <alignment horizontal="right" vertical="center"/>
    </xf>
    <xf numFmtId="179" fontId="9" fillId="0" borderId="6" xfId="1" applyNumberFormat="1" applyFont="1" applyBorder="1" applyAlignment="1">
      <alignment horizontal="right" vertical="center"/>
    </xf>
    <xf numFmtId="179" fontId="6" fillId="0" borderId="6" xfId="0" applyNumberFormat="1" applyFont="1" applyBorder="1" applyAlignment="1">
      <alignment horizontal="center" vertical="center"/>
    </xf>
    <xf numFmtId="179" fontId="7" fillId="4" borderId="6" xfId="0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6" xfId="0" applyNumberFormat="1" applyFont="1" applyBorder="1" applyAlignment="1">
      <alignment horizontal="left" vertical="center" wrapText="1"/>
    </xf>
    <xf numFmtId="179" fontId="5" fillId="0" borderId="6" xfId="0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179" fontId="9" fillId="0" borderId="10" xfId="1" applyNumberFormat="1" applyFont="1" applyBorder="1" applyAlignment="1">
      <alignment horizontal="right" vertical="center"/>
    </xf>
    <xf numFmtId="179" fontId="9" fillId="0" borderId="11" xfId="1" applyNumberFormat="1" applyFont="1" applyBorder="1" applyAlignment="1">
      <alignment horizontal="right" vertical="center"/>
    </xf>
    <xf numFmtId="179" fontId="9" fillId="0" borderId="12" xfId="1" applyNumberFormat="1" applyFont="1" applyBorder="1" applyAlignment="1">
      <alignment horizontal="right" vertical="center"/>
    </xf>
    <xf numFmtId="181" fontId="9" fillId="0" borderId="6" xfId="0" applyNumberFormat="1" applyFont="1" applyBorder="1" applyAlignment="1">
      <alignment horizontal="center" vertical="center"/>
    </xf>
    <xf numFmtId="179" fontId="11" fillId="0" borderId="6" xfId="1" applyNumberFormat="1" applyFont="1" applyFill="1" applyBorder="1" applyAlignment="1">
      <alignment horizontal="center" vertical="center"/>
    </xf>
    <xf numFmtId="179" fontId="5" fillId="0" borderId="6" xfId="1" applyNumberFormat="1" applyFont="1" applyFill="1" applyBorder="1" applyAlignment="1">
      <alignment horizontal="center" vertical="center"/>
    </xf>
    <xf numFmtId="179" fontId="11" fillId="0" borderId="6" xfId="0" applyNumberFormat="1" applyFont="1" applyBorder="1" applyAlignment="1">
      <alignment horizontal="center" vertical="center" wrapText="1"/>
    </xf>
    <xf numFmtId="179" fontId="6" fillId="4" borderId="6" xfId="0" applyNumberFormat="1" applyFont="1" applyFill="1" applyBorder="1" applyAlignment="1">
      <alignment horizontal="center" vertical="center" wrapText="1"/>
    </xf>
    <xf numFmtId="179" fontId="7" fillId="4" borderId="6" xfId="0" applyNumberFormat="1" applyFont="1" applyFill="1" applyBorder="1" applyAlignment="1">
      <alignment horizontal="center" vertical="center" wrapText="1"/>
    </xf>
    <xf numFmtId="179" fontId="12" fillId="4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4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41" fontId="5" fillId="0" borderId="6" xfId="1" applyFont="1" applyBorder="1" applyAlignment="1">
      <alignment horizontal="center" vertical="center"/>
    </xf>
    <xf numFmtId="41" fontId="11" fillId="0" borderId="6" xfId="1" applyFont="1" applyBorder="1" applyAlignment="1">
      <alignment horizontal="center" vertical="center"/>
    </xf>
    <xf numFmtId="41" fontId="9" fillId="0" borderId="6" xfId="1" applyFont="1" applyBorder="1" applyAlignment="1">
      <alignment horizontal="center" vertical="center"/>
    </xf>
    <xf numFmtId="41" fontId="15" fillId="0" borderId="0" xfId="0" applyNumberFormat="1" applyFont="1" applyAlignment="1">
      <alignment horizontal="center" vertical="center"/>
    </xf>
    <xf numFmtId="179" fontId="20" fillId="0" borderId="6" xfId="0" applyNumberFormat="1" applyFont="1" applyBorder="1" applyAlignment="1">
      <alignment horizontal="center" vertical="center"/>
    </xf>
    <xf numFmtId="0" fontId="4" fillId="6" borderId="13" xfId="0" applyFont="1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WK2509-R-465%20&#51076;&#54805;&#51312;.xlsb" TargetMode="External"/><Relationship Id="rId1" Type="http://schemas.openxmlformats.org/officeDocument/2006/relationships/externalLinkPath" Target="file:///D:\WK2509-R-465%20&#51076;&#54805;&#51312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기본정보"/>
      <sheetName val="ARP"/>
      <sheetName val="추정감정(정액법)"/>
      <sheetName val="추정감정(정률법)"/>
      <sheetName val="신보안분표"/>
      <sheetName val="MCI보증서"/>
      <sheetName val="1.차주일반"/>
      <sheetName val="2.매각대상채권"/>
      <sheetName val="3-1.담보물건"/>
      <sheetName val="3-3.설정순위"/>
      <sheetName val="순회수정보"/>
      <sheetName val="추가가지급정보"/>
    </sheetNames>
    <sheetDataSet>
      <sheetData sheetId="0">
        <row r="2">
          <cell r="AK2" t="str">
            <v>유찰</v>
          </cell>
        </row>
        <row r="3">
          <cell r="AK3" t="str">
            <v>변경</v>
          </cell>
        </row>
        <row r="4">
          <cell r="AK4" t="str">
            <v>낙찰</v>
          </cell>
        </row>
        <row r="5">
          <cell r="AK5" t="str">
            <v>방어입찰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E7F1-A833-49AA-AEB1-23AE9F660421}">
  <dimension ref="A1"/>
  <sheetViews>
    <sheetView workbookViewId="0">
      <selection activeCell="D44" sqref="D44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7544-3B4B-46CF-87A7-50466A76B1FF}">
  <dimension ref="B1:AI38"/>
  <sheetViews>
    <sheetView topLeftCell="A3" workbookViewId="0">
      <selection activeCell="AA49" sqref="AA49"/>
    </sheetView>
  </sheetViews>
  <sheetFormatPr defaultRowHeight="16.5"/>
  <cols>
    <col min="1" max="1" width="5.125" style="7" customWidth="1"/>
    <col min="2" max="2" width="9.375" style="13" customWidth="1"/>
    <col min="3" max="51" width="5.125" style="7" customWidth="1"/>
    <col min="52" max="16384" width="9" style="7"/>
  </cols>
  <sheetData>
    <row r="1" spans="4:35" ht="18" customHeight="1"/>
    <row r="2" spans="4:35" ht="18" customHeight="1">
      <c r="D2" s="7" t="s">
        <v>30</v>
      </c>
    </row>
    <row r="3" spans="4:35" ht="18" customHeight="1"/>
    <row r="4" spans="4:35" ht="18" customHeight="1">
      <c r="D4" s="16" t="s">
        <v>88</v>
      </c>
    </row>
    <row r="5" spans="4:35" ht="18" customHeight="1"/>
    <row r="6" spans="4:35" ht="18" customHeight="1">
      <c r="D6" s="16" t="s">
        <v>157</v>
      </c>
    </row>
    <row r="7" spans="4:35" ht="18" customHeight="1">
      <c r="D7" s="1"/>
    </row>
    <row r="8" spans="4:35" ht="18" customHeight="1">
      <c r="D8" s="1"/>
    </row>
    <row r="9" spans="4:35" ht="18" customHeight="1">
      <c r="D9" s="1"/>
    </row>
    <row r="10" spans="4:35" ht="18" customHeight="1"/>
    <row r="11" spans="4:35" ht="18" customHeight="1">
      <c r="D11" s="7" t="s">
        <v>29</v>
      </c>
    </row>
    <row r="12" spans="4:35" ht="18" customHeight="1"/>
    <row r="13" spans="4:35" ht="17.25" thickBot="1">
      <c r="D13" s="26" t="s">
        <v>170</v>
      </c>
      <c r="S13" s="7" t="s">
        <v>171</v>
      </c>
    </row>
    <row r="14" spans="4:35" ht="17.25" customHeight="1" thickBot="1">
      <c r="D14" s="46" t="s">
        <v>9</v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S14" s="46" t="s">
        <v>9</v>
      </c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I14" s="7" t="s">
        <v>139</v>
      </c>
    </row>
    <row r="15" spans="4:35" ht="17.25" customHeight="1" thickBot="1">
      <c r="D15" s="41" t="s">
        <v>59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S15" s="41" t="s">
        <v>59</v>
      </c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4:35" ht="17.25" customHeight="1" thickBot="1">
      <c r="D16" s="46" t="s">
        <v>3</v>
      </c>
      <c r="E16" s="46"/>
      <c r="F16" s="46"/>
      <c r="G16" s="48" t="s">
        <v>2</v>
      </c>
      <c r="H16" s="48"/>
      <c r="I16" s="48"/>
      <c r="J16" s="48" t="s">
        <v>10</v>
      </c>
      <c r="K16" s="48"/>
      <c r="L16" s="48"/>
      <c r="M16" s="48" t="s">
        <v>12</v>
      </c>
      <c r="N16" s="48"/>
      <c r="O16" s="48"/>
      <c r="S16" s="46" t="s">
        <v>3</v>
      </c>
      <c r="T16" s="46"/>
      <c r="U16" s="46"/>
      <c r="V16" s="48" t="s">
        <v>2</v>
      </c>
      <c r="W16" s="48"/>
      <c r="X16" s="48"/>
      <c r="Y16" s="48" t="s">
        <v>91</v>
      </c>
      <c r="Z16" s="48"/>
      <c r="AA16" s="48"/>
      <c r="AB16" s="48" t="s">
        <v>12</v>
      </c>
      <c r="AC16" s="48"/>
      <c r="AD16" s="48"/>
    </row>
    <row r="17" spans="4:32" ht="17.25" customHeight="1" thickBot="1">
      <c r="D17" s="41" t="s">
        <v>60</v>
      </c>
      <c r="E17" s="41"/>
      <c r="F17" s="41"/>
      <c r="G17" s="47" t="s">
        <v>61</v>
      </c>
      <c r="H17" s="47"/>
      <c r="I17" s="47"/>
      <c r="J17" s="47" t="s">
        <v>62</v>
      </c>
      <c r="K17" s="47"/>
      <c r="L17" s="47"/>
      <c r="M17" s="47" t="s">
        <v>63</v>
      </c>
      <c r="N17" s="47"/>
      <c r="O17" s="47"/>
      <c r="S17" s="41" t="s">
        <v>167</v>
      </c>
      <c r="T17" s="41"/>
      <c r="U17" s="41"/>
      <c r="V17" s="47" t="s">
        <v>61</v>
      </c>
      <c r="W17" s="47"/>
      <c r="X17" s="47"/>
      <c r="Y17" s="47" t="s">
        <v>166</v>
      </c>
      <c r="Z17" s="47"/>
      <c r="AA17" s="47"/>
      <c r="AB17" s="47" t="s">
        <v>63</v>
      </c>
      <c r="AC17" s="47"/>
      <c r="AD17" s="47"/>
    </row>
    <row r="18" spans="4:32" ht="17.25" customHeight="1" thickBot="1">
      <c r="D18" s="46" t="s">
        <v>172</v>
      </c>
      <c r="E18" s="46"/>
      <c r="F18" s="46"/>
      <c r="G18" s="46" t="s">
        <v>4</v>
      </c>
      <c r="H18" s="46"/>
      <c r="I18" s="46"/>
      <c r="J18" s="46" t="s">
        <v>82</v>
      </c>
      <c r="K18" s="46"/>
      <c r="L18" s="46"/>
      <c r="M18" s="46" t="s">
        <v>6</v>
      </c>
      <c r="N18" s="46"/>
      <c r="O18" s="46"/>
      <c r="S18" s="46" t="s">
        <v>11</v>
      </c>
      <c r="T18" s="46"/>
      <c r="U18" s="46"/>
      <c r="V18" s="46" t="s">
        <v>4</v>
      </c>
      <c r="W18" s="46"/>
      <c r="X18" s="46"/>
      <c r="Y18" s="46" t="s">
        <v>82</v>
      </c>
      <c r="Z18" s="46"/>
      <c r="AA18" s="46"/>
      <c r="AB18" s="46" t="s">
        <v>6</v>
      </c>
      <c r="AC18" s="46"/>
      <c r="AD18" s="46"/>
    </row>
    <row r="19" spans="4:32" ht="17.25" customHeight="1" thickBot="1">
      <c r="D19" s="41" t="s">
        <v>64</v>
      </c>
      <c r="E19" s="41"/>
      <c r="F19" s="41"/>
      <c r="G19" s="41" t="s">
        <v>90</v>
      </c>
      <c r="H19" s="41"/>
      <c r="I19" s="41"/>
      <c r="J19" s="42">
        <v>224000000</v>
      </c>
      <c r="K19" s="42"/>
      <c r="L19" s="42"/>
      <c r="M19" s="42">
        <v>10770000</v>
      </c>
      <c r="N19" s="42"/>
      <c r="O19" s="42"/>
      <c r="S19" s="41" t="s">
        <v>168</v>
      </c>
      <c r="T19" s="41"/>
      <c r="U19" s="41"/>
      <c r="V19" s="41" t="s">
        <v>169</v>
      </c>
      <c r="W19" s="41"/>
      <c r="X19" s="41"/>
      <c r="Y19" s="42">
        <v>224000000</v>
      </c>
      <c r="Z19" s="42"/>
      <c r="AA19" s="42"/>
      <c r="AB19" s="42">
        <v>10770000</v>
      </c>
      <c r="AC19" s="42"/>
      <c r="AD19" s="42"/>
    </row>
    <row r="20" spans="4:32" ht="17.25" customHeight="1" thickBot="1">
      <c r="D20" s="43" t="s">
        <v>92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S20" s="43" t="s">
        <v>92</v>
      </c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</row>
    <row r="21" spans="4:32" ht="17.25" customHeight="1" thickBot="1"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4:32" ht="17.25" customHeight="1" thickBot="1"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</row>
    <row r="24" spans="4:32" ht="17.25" thickBot="1"/>
    <row r="25" spans="4:32" ht="17.25" customHeight="1" thickBot="1">
      <c r="D25" s="46" t="s">
        <v>9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S25" s="46" t="s">
        <v>9</v>
      </c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</row>
    <row r="26" spans="4:32" ht="17.25" customHeight="1" thickBot="1">
      <c r="D26" s="41" t="s">
        <v>59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S26" s="41" t="s">
        <v>59</v>
      </c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</row>
    <row r="27" spans="4:32" ht="17.25" customHeight="1" thickBot="1">
      <c r="D27" s="46" t="s">
        <v>3</v>
      </c>
      <c r="E27" s="46"/>
      <c r="F27" s="46"/>
      <c r="G27" s="48" t="s">
        <v>2</v>
      </c>
      <c r="H27" s="48"/>
      <c r="I27" s="48"/>
      <c r="J27" s="48" t="s">
        <v>10</v>
      </c>
      <c r="K27" s="48"/>
      <c r="L27" s="48"/>
      <c r="M27" s="48" t="s">
        <v>12</v>
      </c>
      <c r="N27" s="48"/>
      <c r="O27" s="48"/>
      <c r="S27" s="46" t="s">
        <v>8</v>
      </c>
      <c r="T27" s="46"/>
      <c r="U27" s="46"/>
      <c r="V27" s="46"/>
      <c r="W27" s="48" t="s">
        <v>10</v>
      </c>
      <c r="X27" s="48"/>
      <c r="Y27" s="48"/>
      <c r="Z27" s="48"/>
      <c r="AA27" s="46" t="s">
        <v>12</v>
      </c>
      <c r="AB27" s="46"/>
      <c r="AC27" s="46"/>
      <c r="AD27" s="46"/>
      <c r="AE27" s="46" t="s">
        <v>27</v>
      </c>
      <c r="AF27" s="46"/>
    </row>
    <row r="28" spans="4:32" ht="17.25" customHeight="1" thickBot="1">
      <c r="D28" s="41" t="s">
        <v>60</v>
      </c>
      <c r="E28" s="41"/>
      <c r="F28" s="41"/>
      <c r="G28" s="47" t="s">
        <v>61</v>
      </c>
      <c r="H28" s="47"/>
      <c r="I28" s="47"/>
      <c r="J28" s="47" t="s">
        <v>62</v>
      </c>
      <c r="K28" s="47"/>
      <c r="L28" s="47"/>
      <c r="M28" s="47" t="s">
        <v>63</v>
      </c>
      <c r="N28" s="47"/>
      <c r="O28" s="47"/>
      <c r="S28" s="41" t="s">
        <v>61</v>
      </c>
      <c r="T28" s="41"/>
      <c r="U28" s="41"/>
      <c r="V28" s="41"/>
      <c r="W28" s="47" t="s">
        <v>62</v>
      </c>
      <c r="X28" s="47"/>
      <c r="Y28" s="47"/>
      <c r="Z28" s="47"/>
      <c r="AA28" s="45" t="s">
        <v>63</v>
      </c>
      <c r="AB28" s="45"/>
      <c r="AC28" s="45"/>
      <c r="AD28" s="45"/>
      <c r="AE28" s="45" t="s">
        <v>122</v>
      </c>
      <c r="AF28" s="45"/>
    </row>
    <row r="29" spans="4:32" ht="17.25" customHeight="1" thickBot="1">
      <c r="D29" s="46" t="s">
        <v>173</v>
      </c>
      <c r="E29" s="46"/>
      <c r="F29" s="46"/>
      <c r="G29" s="46" t="s">
        <v>4</v>
      </c>
      <c r="H29" s="46"/>
      <c r="I29" s="46"/>
      <c r="J29" s="46" t="s">
        <v>82</v>
      </c>
      <c r="K29" s="46"/>
      <c r="L29" s="46"/>
      <c r="M29" s="46" t="s">
        <v>6</v>
      </c>
      <c r="N29" s="46"/>
      <c r="O29" s="46"/>
      <c r="S29" s="20" t="s">
        <v>129</v>
      </c>
      <c r="T29" s="20" t="s">
        <v>15</v>
      </c>
      <c r="U29" s="20" t="s">
        <v>162</v>
      </c>
      <c r="V29" s="46" t="s">
        <v>4</v>
      </c>
      <c r="W29" s="46"/>
      <c r="X29" s="46"/>
      <c r="Y29" s="46" t="s">
        <v>82</v>
      </c>
      <c r="Z29" s="46"/>
      <c r="AA29" s="46"/>
      <c r="AB29" s="46" t="s">
        <v>6</v>
      </c>
      <c r="AC29" s="46"/>
      <c r="AD29" s="46"/>
      <c r="AE29" s="46" t="s">
        <v>163</v>
      </c>
      <c r="AF29" s="46"/>
    </row>
    <row r="30" spans="4:32" ht="17.25" customHeight="1" thickBot="1">
      <c r="D30" s="41" t="s">
        <v>174</v>
      </c>
      <c r="E30" s="41"/>
      <c r="F30" s="41"/>
      <c r="G30" s="41" t="s">
        <v>90</v>
      </c>
      <c r="H30" s="41"/>
      <c r="I30" s="41"/>
      <c r="J30" s="42">
        <v>224000000</v>
      </c>
      <c r="K30" s="42"/>
      <c r="L30" s="42"/>
      <c r="M30" s="42">
        <v>10770000</v>
      </c>
      <c r="N30" s="42"/>
      <c r="O30" s="42"/>
      <c r="S30" s="41" t="s">
        <v>122</v>
      </c>
      <c r="T30" s="41">
        <v>3</v>
      </c>
      <c r="U30" s="21">
        <v>301</v>
      </c>
      <c r="V30" s="41" t="s">
        <v>90</v>
      </c>
      <c r="W30" s="41"/>
      <c r="X30" s="41"/>
      <c r="Y30" s="42">
        <v>224000000</v>
      </c>
      <c r="Z30" s="42"/>
      <c r="AA30" s="42"/>
      <c r="AB30" s="42">
        <v>10770000</v>
      </c>
      <c r="AC30" s="42"/>
      <c r="AD30" s="42"/>
      <c r="AE30" s="45" t="s">
        <v>164</v>
      </c>
      <c r="AF30" s="45"/>
    </row>
    <row r="31" spans="4:32" ht="17.25" customHeight="1" thickBot="1">
      <c r="D31" s="41" t="s">
        <v>175</v>
      </c>
      <c r="E31" s="41"/>
      <c r="F31" s="41"/>
      <c r="G31" s="41" t="s">
        <v>90</v>
      </c>
      <c r="H31" s="41"/>
      <c r="I31" s="41"/>
      <c r="J31" s="42">
        <v>224000000</v>
      </c>
      <c r="K31" s="42"/>
      <c r="L31" s="42"/>
      <c r="M31" s="42">
        <v>10770000</v>
      </c>
      <c r="N31" s="42"/>
      <c r="O31" s="42"/>
      <c r="S31" s="41"/>
      <c r="T31" s="41"/>
      <c r="U31" s="21">
        <v>302</v>
      </c>
      <c r="V31" s="41" t="s">
        <v>90</v>
      </c>
      <c r="W31" s="41"/>
      <c r="X31" s="41"/>
      <c r="Y31" s="42">
        <v>224000000</v>
      </c>
      <c r="Z31" s="42"/>
      <c r="AA31" s="42"/>
      <c r="AB31" s="42">
        <v>10770000</v>
      </c>
      <c r="AC31" s="42"/>
      <c r="AD31" s="42"/>
      <c r="AE31" s="45" t="s">
        <v>165</v>
      </c>
      <c r="AF31" s="45"/>
    </row>
    <row r="32" spans="4:32" ht="17.25" customHeight="1" thickBot="1">
      <c r="D32" s="41" t="s">
        <v>176</v>
      </c>
      <c r="E32" s="41"/>
      <c r="F32" s="41"/>
      <c r="G32" s="41" t="s">
        <v>90</v>
      </c>
      <c r="H32" s="41"/>
      <c r="I32" s="41"/>
      <c r="J32" s="42">
        <v>224000000</v>
      </c>
      <c r="K32" s="42"/>
      <c r="L32" s="42"/>
      <c r="M32" s="42">
        <v>10770000</v>
      </c>
      <c r="N32" s="42"/>
      <c r="O32" s="42"/>
      <c r="S32" s="41"/>
      <c r="T32" s="41"/>
      <c r="U32" s="21">
        <v>303</v>
      </c>
      <c r="V32" s="41" t="s">
        <v>90</v>
      </c>
      <c r="W32" s="41"/>
      <c r="X32" s="41"/>
      <c r="Y32" s="42">
        <v>224000000</v>
      </c>
      <c r="Z32" s="42"/>
      <c r="AA32" s="42"/>
      <c r="AB32" s="42">
        <v>10770000</v>
      </c>
      <c r="AC32" s="42"/>
      <c r="AD32" s="42"/>
      <c r="AE32" s="45" t="s">
        <v>165</v>
      </c>
      <c r="AF32" s="45"/>
    </row>
    <row r="33" spans="4:33" ht="17.25" thickBot="1">
      <c r="D33" s="41" t="s">
        <v>161</v>
      </c>
      <c r="E33" s="41"/>
      <c r="F33" s="41"/>
      <c r="G33" s="41" t="s">
        <v>90</v>
      </c>
      <c r="H33" s="41"/>
      <c r="I33" s="41"/>
      <c r="J33" s="42">
        <v>224000000</v>
      </c>
      <c r="K33" s="42"/>
      <c r="L33" s="42"/>
      <c r="M33" s="42">
        <v>10770000</v>
      </c>
      <c r="N33" s="42"/>
      <c r="O33" s="42"/>
      <c r="S33" s="41" t="s">
        <v>161</v>
      </c>
      <c r="T33" s="41"/>
      <c r="U33" s="41"/>
      <c r="V33" s="41" t="s">
        <v>90</v>
      </c>
      <c r="W33" s="41"/>
      <c r="X33" s="41"/>
      <c r="Y33" s="42">
        <v>224000000</v>
      </c>
      <c r="Z33" s="42"/>
      <c r="AA33" s="42"/>
      <c r="AB33" s="42">
        <v>10770000</v>
      </c>
      <c r="AC33" s="42"/>
      <c r="AD33" s="42"/>
      <c r="AE33" s="45" t="s">
        <v>122</v>
      </c>
      <c r="AF33" s="45"/>
    </row>
    <row r="34" spans="4:33" ht="17.25" customHeight="1" thickBot="1">
      <c r="D34" s="43" t="s">
        <v>92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S34" s="43" t="s">
        <v>92</v>
      </c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</row>
    <row r="35" spans="4:33" ht="17.25" thickBot="1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</row>
    <row r="36" spans="4:33" ht="17.25" thickBot="1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</row>
    <row r="38" spans="4:33">
      <c r="AG38" s="7" t="s">
        <v>180</v>
      </c>
    </row>
  </sheetData>
  <mergeCells count="103">
    <mergeCell ref="S18:U18"/>
    <mergeCell ref="V18:X18"/>
    <mergeCell ref="Y18:AA18"/>
    <mergeCell ref="AB18:AD18"/>
    <mergeCell ref="G18:I18"/>
    <mergeCell ref="J18:L18"/>
    <mergeCell ref="D14:O14"/>
    <mergeCell ref="D15:O15"/>
    <mergeCell ref="J16:L16"/>
    <mergeCell ref="D16:F16"/>
    <mergeCell ref="D17:F17"/>
    <mergeCell ref="G16:I16"/>
    <mergeCell ref="M16:O16"/>
    <mergeCell ref="J17:L17"/>
    <mergeCell ref="M18:O18"/>
    <mergeCell ref="M17:O17"/>
    <mergeCell ref="G17:I17"/>
    <mergeCell ref="D18:F18"/>
    <mergeCell ref="S14:AD14"/>
    <mergeCell ref="S15:AD15"/>
    <mergeCell ref="S16:U16"/>
    <mergeCell ref="V16:X16"/>
    <mergeCell ref="Y16:AA16"/>
    <mergeCell ref="AB16:AD16"/>
    <mergeCell ref="S17:U17"/>
    <mergeCell ref="V17:X17"/>
    <mergeCell ref="Y17:AA17"/>
    <mergeCell ref="AB17:AD17"/>
    <mergeCell ref="D25:O25"/>
    <mergeCell ref="D26:O26"/>
    <mergeCell ref="D27:F27"/>
    <mergeCell ref="G27:I27"/>
    <mergeCell ref="J27:L27"/>
    <mergeCell ref="M27:O27"/>
    <mergeCell ref="S19:U19"/>
    <mergeCell ref="V19:X19"/>
    <mergeCell ref="Y19:AA19"/>
    <mergeCell ref="S25:AF25"/>
    <mergeCell ref="S26:AF26"/>
    <mergeCell ref="AE27:AF27"/>
    <mergeCell ref="AA27:AD27"/>
    <mergeCell ref="W27:Z27"/>
    <mergeCell ref="S27:V27"/>
    <mergeCell ref="AB19:AD19"/>
    <mergeCell ref="D20:O22"/>
    <mergeCell ref="S20:AD22"/>
    <mergeCell ref="D19:F19"/>
    <mergeCell ref="G19:I19"/>
    <mergeCell ref="J19:L19"/>
    <mergeCell ref="M19:O19"/>
    <mergeCell ref="D28:F28"/>
    <mergeCell ref="G28:I28"/>
    <mergeCell ref="J28:L28"/>
    <mergeCell ref="M28:O28"/>
    <mergeCell ref="G29:I29"/>
    <mergeCell ref="J29:L29"/>
    <mergeCell ref="M29:O29"/>
    <mergeCell ref="D31:F31"/>
    <mergeCell ref="G32:I32"/>
    <mergeCell ref="J32:L32"/>
    <mergeCell ref="M32:O32"/>
    <mergeCell ref="D29:F29"/>
    <mergeCell ref="G30:I30"/>
    <mergeCell ref="J30:L30"/>
    <mergeCell ref="M30:O30"/>
    <mergeCell ref="D30:F30"/>
    <mergeCell ref="G31:I31"/>
    <mergeCell ref="J31:L31"/>
    <mergeCell ref="M31:O31"/>
    <mergeCell ref="D32:F32"/>
    <mergeCell ref="Y30:AA30"/>
    <mergeCell ref="AB30:AD30"/>
    <mergeCell ref="V31:X31"/>
    <mergeCell ref="Y31:AA31"/>
    <mergeCell ref="AB31:AD31"/>
    <mergeCell ref="V32:X32"/>
    <mergeCell ref="Y32:AA32"/>
    <mergeCell ref="AB32:AD32"/>
    <mergeCell ref="AE33:AF33"/>
    <mergeCell ref="D33:F33"/>
    <mergeCell ref="G33:I33"/>
    <mergeCell ref="J33:L33"/>
    <mergeCell ref="M33:O33"/>
    <mergeCell ref="D34:O36"/>
    <mergeCell ref="AE28:AF28"/>
    <mergeCell ref="AE29:AF29"/>
    <mergeCell ref="AE30:AF30"/>
    <mergeCell ref="AE31:AF31"/>
    <mergeCell ref="AE32:AF32"/>
    <mergeCell ref="S33:U33"/>
    <mergeCell ref="V33:X33"/>
    <mergeCell ref="Y33:AA33"/>
    <mergeCell ref="AB33:AD33"/>
    <mergeCell ref="V29:X29"/>
    <mergeCell ref="Y29:AA29"/>
    <mergeCell ref="AB29:AD29"/>
    <mergeCell ref="S28:V28"/>
    <mergeCell ref="W28:Z28"/>
    <mergeCell ref="AA28:AD28"/>
    <mergeCell ref="S34:AF36"/>
    <mergeCell ref="S30:S32"/>
    <mergeCell ref="T30:T32"/>
    <mergeCell ref="V30:X3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BFE4-EB5D-4320-9BCA-177A3B574004}">
  <dimension ref="D1:AH55"/>
  <sheetViews>
    <sheetView topLeftCell="B18" zoomScaleNormal="100" workbookViewId="0">
      <selection activeCell="X56" sqref="X56"/>
    </sheetView>
  </sheetViews>
  <sheetFormatPr defaultRowHeight="16.5"/>
  <cols>
    <col min="1" max="51" width="5.125" style="7" customWidth="1"/>
    <col min="52" max="16384" width="9" style="7"/>
  </cols>
  <sheetData>
    <row r="1" spans="4:32" ht="18" customHeight="1"/>
    <row r="2" spans="4:32" ht="18" customHeight="1">
      <c r="D2" s="7" t="s">
        <v>28</v>
      </c>
    </row>
    <row r="3" spans="4:32" ht="18" customHeight="1"/>
    <row r="4" spans="4:32" ht="16.5" customHeight="1">
      <c r="D4" s="50" t="s">
        <v>31</v>
      </c>
      <c r="E4" s="50"/>
      <c r="F4" s="50"/>
      <c r="G4" s="50"/>
      <c r="H4" s="50"/>
      <c r="I4" s="50"/>
      <c r="J4" s="50"/>
      <c r="O4" s="50" t="s">
        <v>137</v>
      </c>
      <c r="P4" s="50"/>
      <c r="Q4" s="50"/>
      <c r="R4" s="50"/>
      <c r="S4" s="50"/>
      <c r="T4" s="50"/>
      <c r="U4" s="50"/>
      <c r="Z4" s="50"/>
      <c r="AA4" s="50"/>
      <c r="AB4" s="50"/>
      <c r="AC4" s="50"/>
      <c r="AD4" s="50"/>
      <c r="AE4" s="50"/>
      <c r="AF4" s="50"/>
    </row>
    <row r="5" spans="4:32" ht="16.5" customHeight="1">
      <c r="D5" s="49" t="s">
        <v>17</v>
      </c>
      <c r="E5" s="49"/>
      <c r="F5" s="49"/>
      <c r="G5" s="49"/>
      <c r="H5" s="49"/>
      <c r="I5" s="49"/>
      <c r="J5" s="49"/>
      <c r="O5" s="49" t="s">
        <v>135</v>
      </c>
      <c r="P5" s="49"/>
      <c r="Q5" s="49"/>
      <c r="R5" s="49"/>
      <c r="S5" s="49"/>
      <c r="T5" s="49"/>
      <c r="U5" s="49"/>
      <c r="Z5" s="49"/>
      <c r="AA5" s="49"/>
      <c r="AB5" s="49"/>
      <c r="AC5" s="49"/>
      <c r="AD5" s="49"/>
      <c r="AE5" s="49"/>
      <c r="AF5" s="49"/>
    </row>
    <row r="6" spans="4:32" ht="16.5" customHeight="1">
      <c r="D6" s="49" t="s">
        <v>18</v>
      </c>
      <c r="E6" s="49"/>
      <c r="F6" s="49"/>
      <c r="G6" s="49"/>
      <c r="H6" s="49"/>
      <c r="I6" s="49"/>
      <c r="J6" s="49"/>
      <c r="O6" s="49" t="s">
        <v>134</v>
      </c>
      <c r="P6" s="49"/>
      <c r="Q6" s="49"/>
      <c r="R6" s="49"/>
      <c r="S6" s="49"/>
      <c r="T6" s="49"/>
      <c r="U6" s="49"/>
      <c r="Z6" s="49"/>
      <c r="AA6" s="49"/>
      <c r="AB6" s="49"/>
      <c r="AC6" s="49"/>
      <c r="AD6" s="49"/>
      <c r="AE6" s="49"/>
      <c r="AF6" s="49"/>
    </row>
    <row r="7" spans="4:32" ht="16.5" customHeight="1">
      <c r="D7" s="49" t="s">
        <v>19</v>
      </c>
      <c r="E7" s="49"/>
      <c r="F7" s="49"/>
      <c r="G7" s="49"/>
      <c r="H7" s="49"/>
      <c r="I7" s="49"/>
      <c r="J7" s="49"/>
      <c r="O7" s="49" t="s">
        <v>136</v>
      </c>
      <c r="P7" s="49"/>
      <c r="Q7" s="49"/>
      <c r="R7" s="49"/>
      <c r="S7" s="49"/>
      <c r="T7" s="49"/>
      <c r="U7" s="49"/>
      <c r="Z7" s="49"/>
      <c r="AA7" s="49"/>
      <c r="AB7" s="49"/>
      <c r="AC7" s="49"/>
      <c r="AD7" s="49"/>
      <c r="AE7" s="49"/>
      <c r="AF7" s="49"/>
    </row>
    <row r="8" spans="4:32" ht="16.5" customHeight="1">
      <c r="D8" s="49" t="s">
        <v>20</v>
      </c>
      <c r="E8" s="49"/>
      <c r="F8" s="49"/>
      <c r="G8" s="49"/>
      <c r="H8" s="49"/>
      <c r="I8" s="49"/>
      <c r="J8" s="49"/>
      <c r="O8" s="49" t="s">
        <v>140</v>
      </c>
      <c r="P8" s="49"/>
      <c r="Q8" s="49"/>
      <c r="R8" s="49"/>
      <c r="S8" s="49"/>
      <c r="T8" s="49"/>
      <c r="U8" s="49"/>
      <c r="Z8" s="49"/>
      <c r="AA8" s="49"/>
      <c r="AB8" s="49"/>
      <c r="AC8" s="49"/>
      <c r="AD8" s="49"/>
      <c r="AE8" s="49"/>
      <c r="AF8" s="49"/>
    </row>
    <row r="9" spans="4:32" ht="16.5" customHeight="1">
      <c r="D9" s="49" t="s">
        <v>21</v>
      </c>
      <c r="E9" s="49"/>
      <c r="F9" s="49"/>
      <c r="G9" s="49"/>
      <c r="H9" s="49"/>
      <c r="I9" s="49"/>
      <c r="J9" s="49"/>
      <c r="O9" s="49"/>
      <c r="P9" s="49"/>
      <c r="Q9" s="49"/>
      <c r="R9" s="49"/>
      <c r="S9" s="49"/>
      <c r="T9" s="49"/>
      <c r="U9" s="49"/>
    </row>
    <row r="10" spans="4:32" ht="16.5" customHeight="1">
      <c r="D10" s="49" t="s">
        <v>22</v>
      </c>
      <c r="E10" s="49"/>
      <c r="F10" s="49"/>
      <c r="G10" s="49"/>
      <c r="H10" s="49"/>
      <c r="I10" s="49"/>
      <c r="J10" s="49"/>
      <c r="O10" s="19" t="s">
        <v>32</v>
      </c>
      <c r="P10" s="19"/>
      <c r="Q10" s="19"/>
      <c r="R10" s="19"/>
      <c r="S10" s="19"/>
      <c r="T10" s="19"/>
      <c r="U10" s="19"/>
    </row>
    <row r="11" spans="4:32" ht="16.5" customHeight="1">
      <c r="D11" s="49" t="s">
        <v>23</v>
      </c>
      <c r="E11" s="49"/>
      <c r="F11" s="49"/>
      <c r="G11" s="49"/>
      <c r="H11" s="49"/>
      <c r="I11" s="49"/>
      <c r="J11" s="49"/>
      <c r="O11" s="25" t="s">
        <v>159</v>
      </c>
      <c r="P11" s="25"/>
      <c r="Q11" s="25"/>
      <c r="R11" s="25"/>
      <c r="S11" s="25"/>
      <c r="T11" s="25"/>
      <c r="U11" s="25"/>
    </row>
    <row r="12" spans="4:32" ht="16.5" customHeight="1">
      <c r="D12" s="49" t="s">
        <v>77</v>
      </c>
      <c r="E12" s="49"/>
      <c r="F12" s="49"/>
      <c r="G12" s="49"/>
      <c r="H12" s="49"/>
      <c r="I12" s="49"/>
      <c r="J12" s="49"/>
      <c r="O12" s="51"/>
      <c r="P12" s="51"/>
      <c r="Q12" s="51"/>
      <c r="R12" s="51"/>
      <c r="S12" s="51"/>
      <c r="T12" s="51"/>
      <c r="U12" s="51"/>
    </row>
    <row r="13" spans="4:32" ht="16.5" customHeight="1">
      <c r="D13" s="49" t="s">
        <v>24</v>
      </c>
      <c r="E13" s="49"/>
      <c r="F13" s="49"/>
      <c r="G13" s="49"/>
      <c r="H13" s="49"/>
      <c r="I13" s="49"/>
      <c r="J13" s="49"/>
      <c r="O13" s="50" t="s">
        <v>33</v>
      </c>
      <c r="P13" s="50"/>
      <c r="Q13" s="50"/>
      <c r="R13" s="50"/>
      <c r="S13" s="50"/>
      <c r="T13" s="50"/>
      <c r="U13" s="50"/>
    </row>
    <row r="14" spans="4:32" ht="16.5" customHeight="1">
      <c r="D14" s="49"/>
      <c r="E14" s="49"/>
      <c r="F14" s="49"/>
      <c r="G14" s="49"/>
      <c r="H14" s="49"/>
      <c r="I14" s="49"/>
      <c r="J14" s="49"/>
      <c r="O14" s="49" t="s">
        <v>158</v>
      </c>
      <c r="P14" s="49"/>
      <c r="Q14" s="49"/>
      <c r="R14" s="49"/>
      <c r="S14" s="49"/>
      <c r="T14" s="49"/>
      <c r="U14" s="49"/>
    </row>
    <row r="15" spans="4:32" ht="16.5" customHeight="1">
      <c r="D15" s="50" t="s">
        <v>32</v>
      </c>
      <c r="E15" s="50"/>
      <c r="F15" s="50"/>
      <c r="G15" s="50"/>
      <c r="H15" s="50"/>
      <c r="I15" s="50"/>
      <c r="J15" s="50"/>
      <c r="O15" s="49" t="s">
        <v>84</v>
      </c>
      <c r="P15" s="49"/>
      <c r="Q15" s="49"/>
      <c r="R15" s="49"/>
      <c r="S15" s="49"/>
      <c r="T15" s="49"/>
      <c r="U15" s="49"/>
    </row>
    <row r="16" spans="4:32" ht="16.5" customHeight="1">
      <c r="D16" s="49" t="s">
        <v>71</v>
      </c>
      <c r="E16" s="49"/>
      <c r="F16" s="49"/>
      <c r="G16" s="49"/>
      <c r="H16" s="49"/>
      <c r="I16" s="49"/>
      <c r="J16" s="49"/>
      <c r="O16" s="49" t="s">
        <v>85</v>
      </c>
      <c r="P16" s="49"/>
      <c r="Q16" s="49"/>
      <c r="R16" s="49"/>
      <c r="S16" s="49"/>
      <c r="T16" s="49"/>
      <c r="U16" s="49"/>
    </row>
    <row r="17" spans="4:34" ht="16.5" customHeight="1">
      <c r="D17" s="51"/>
      <c r="E17" s="51"/>
      <c r="F17" s="51"/>
      <c r="G17" s="51"/>
      <c r="H17" s="51"/>
      <c r="I17" s="51"/>
      <c r="J17" s="51"/>
      <c r="O17" s="49" t="s">
        <v>138</v>
      </c>
      <c r="P17" s="49"/>
      <c r="Q17" s="49"/>
      <c r="R17" s="49"/>
      <c r="S17" s="49"/>
      <c r="T17" s="49"/>
      <c r="U17" s="49"/>
      <c r="AB17" s="49"/>
      <c r="AC17" s="49"/>
      <c r="AD17" s="49"/>
      <c r="AE17" s="49"/>
      <c r="AF17" s="49"/>
      <c r="AG17" s="49"/>
      <c r="AH17" s="49"/>
    </row>
    <row r="18" spans="4:34" ht="16.5" customHeight="1">
      <c r="D18" s="50" t="s">
        <v>33</v>
      </c>
      <c r="E18" s="50"/>
      <c r="F18" s="50"/>
      <c r="G18" s="50"/>
      <c r="H18" s="50"/>
      <c r="I18" s="50"/>
      <c r="J18" s="50"/>
      <c r="O18" s="50"/>
      <c r="P18" s="50"/>
      <c r="Q18" s="50"/>
      <c r="R18" s="50"/>
      <c r="S18" s="50"/>
      <c r="T18" s="50"/>
      <c r="U18" s="50"/>
      <c r="AB18" s="49"/>
      <c r="AC18" s="49"/>
      <c r="AD18" s="49"/>
      <c r="AE18" s="49"/>
      <c r="AF18" s="49"/>
      <c r="AG18" s="49"/>
      <c r="AH18" s="49"/>
    </row>
    <row r="19" spans="4:34" ht="16.5" customHeight="1">
      <c r="D19" s="49" t="s">
        <v>84</v>
      </c>
      <c r="E19" s="49"/>
      <c r="F19" s="49"/>
      <c r="G19" s="49"/>
      <c r="H19" s="49"/>
      <c r="I19" s="49"/>
      <c r="J19" s="49"/>
      <c r="O19" s="49"/>
      <c r="P19" s="49"/>
      <c r="Q19" s="49"/>
      <c r="R19" s="49"/>
      <c r="S19" s="49"/>
      <c r="T19" s="49"/>
      <c r="U19" s="49"/>
      <c r="AB19" s="49"/>
      <c r="AC19" s="49"/>
      <c r="AD19" s="49"/>
      <c r="AE19" s="49"/>
      <c r="AF19" s="49"/>
      <c r="AG19" s="49"/>
      <c r="AH19" s="49"/>
    </row>
    <row r="20" spans="4:34" ht="16.5" customHeight="1">
      <c r="D20" s="49" t="s">
        <v>85</v>
      </c>
      <c r="E20" s="49"/>
      <c r="F20" s="49"/>
      <c r="G20" s="49"/>
      <c r="H20" s="49"/>
      <c r="I20" s="49"/>
      <c r="J20" s="49"/>
      <c r="O20" s="49"/>
      <c r="P20" s="49"/>
      <c r="Q20" s="49"/>
      <c r="R20" s="49"/>
      <c r="S20" s="49"/>
      <c r="T20" s="49"/>
      <c r="U20" s="49"/>
    </row>
    <row r="21" spans="4:34" ht="16.5" customHeight="1">
      <c r="D21" s="49" t="s">
        <v>78</v>
      </c>
      <c r="E21" s="49"/>
      <c r="F21" s="49"/>
      <c r="G21" s="49"/>
      <c r="H21" s="49"/>
      <c r="I21" s="49"/>
      <c r="J21" s="49"/>
      <c r="O21" s="49"/>
      <c r="P21" s="49"/>
      <c r="Q21" s="49"/>
      <c r="R21" s="49"/>
      <c r="S21" s="49"/>
      <c r="T21" s="49"/>
      <c r="U21" s="49"/>
    </row>
    <row r="22" spans="4:34" ht="18" customHeight="1"/>
    <row r="23" spans="4:34" ht="18" customHeight="1" thickBot="1">
      <c r="D23" s="50" t="s">
        <v>34</v>
      </c>
      <c r="E23" s="50"/>
      <c r="F23" s="50"/>
      <c r="G23" s="50"/>
    </row>
    <row r="24" spans="4:34" ht="18" customHeight="1" thickBot="1">
      <c r="D24" s="59" t="s">
        <v>5</v>
      </c>
      <c r="E24" s="59"/>
      <c r="F24" s="59"/>
      <c r="G24" s="59"/>
      <c r="H24" s="59" t="s">
        <v>16</v>
      </c>
      <c r="I24" s="59"/>
      <c r="J24" s="12" t="s">
        <v>15</v>
      </c>
      <c r="K24" s="58" t="s">
        <v>67</v>
      </c>
      <c r="L24" s="58"/>
      <c r="M24" s="54" t="s">
        <v>66</v>
      </c>
      <c r="N24" s="54"/>
      <c r="O24" s="59" t="s">
        <v>68</v>
      </c>
      <c r="P24" s="59"/>
      <c r="Q24" s="59"/>
      <c r="R24" s="59" t="s">
        <v>7</v>
      </c>
      <c r="S24" s="59"/>
    </row>
    <row r="25" spans="4:34" ht="18" customHeight="1" thickBot="1">
      <c r="D25" s="52"/>
      <c r="E25" s="52"/>
      <c r="F25" s="52"/>
      <c r="G25" s="52"/>
      <c r="H25" s="57" t="s">
        <v>89</v>
      </c>
      <c r="I25" s="57"/>
      <c r="J25" s="10">
        <v>1</v>
      </c>
      <c r="K25" s="62"/>
      <c r="L25" s="62"/>
      <c r="M25" s="52"/>
      <c r="N25" s="52"/>
      <c r="O25" s="52"/>
      <c r="P25" s="52"/>
      <c r="Q25" s="52"/>
      <c r="R25" s="52"/>
      <c r="S25" s="52"/>
    </row>
    <row r="26" spans="4:34" ht="18" customHeight="1" thickBot="1">
      <c r="D26" s="52"/>
      <c r="E26" s="52"/>
      <c r="F26" s="52"/>
      <c r="G26" s="52"/>
      <c r="H26" s="56" t="s">
        <v>27</v>
      </c>
      <c r="I26" s="56"/>
      <c r="J26" s="56"/>
      <c r="K26" s="57"/>
      <c r="L26" s="57"/>
      <c r="M26" s="57"/>
      <c r="N26" s="57"/>
      <c r="O26" s="57"/>
      <c r="P26" s="57"/>
      <c r="Q26" s="57"/>
      <c r="R26" s="57"/>
      <c r="S26" s="57"/>
    </row>
    <row r="27" spans="4:34" ht="18" customHeight="1" thickBot="1">
      <c r="D27" s="52"/>
      <c r="E27" s="52"/>
      <c r="F27" s="52"/>
      <c r="G27" s="52"/>
      <c r="H27" s="57" t="s">
        <v>89</v>
      </c>
      <c r="I27" s="57"/>
      <c r="J27" s="10">
        <v>1</v>
      </c>
      <c r="K27" s="62"/>
      <c r="L27" s="62"/>
      <c r="M27" s="52"/>
      <c r="N27" s="52"/>
      <c r="O27" s="52"/>
      <c r="P27" s="52"/>
      <c r="Q27" s="52"/>
      <c r="R27" s="52"/>
      <c r="S27" s="52"/>
    </row>
    <row r="28" spans="4:34" ht="18" customHeight="1" thickBot="1">
      <c r="D28" s="52"/>
      <c r="E28" s="52"/>
      <c r="F28" s="52"/>
      <c r="G28" s="52"/>
      <c r="H28" s="56" t="s">
        <v>27</v>
      </c>
      <c r="I28" s="56"/>
      <c r="J28" s="56"/>
      <c r="K28" s="57"/>
      <c r="L28" s="57"/>
      <c r="M28" s="57"/>
      <c r="N28" s="57"/>
      <c r="O28" s="57"/>
      <c r="P28" s="57"/>
      <c r="Q28" s="57"/>
      <c r="R28" s="57"/>
      <c r="S28" s="57"/>
    </row>
    <row r="29" spans="4:34" ht="18" customHeight="1" thickBot="1">
      <c r="D29" s="52"/>
      <c r="E29" s="52"/>
      <c r="F29" s="52"/>
      <c r="G29" s="52"/>
      <c r="H29" s="57" t="s">
        <v>89</v>
      </c>
      <c r="I29" s="57"/>
      <c r="J29" s="10">
        <v>1</v>
      </c>
      <c r="K29" s="62"/>
      <c r="L29" s="62"/>
      <c r="M29" s="52"/>
      <c r="N29" s="52"/>
      <c r="O29" s="52"/>
      <c r="P29" s="52"/>
      <c r="Q29" s="52"/>
      <c r="R29" s="52"/>
      <c r="S29" s="52"/>
    </row>
    <row r="30" spans="4:34" ht="18" customHeight="1" thickBot="1">
      <c r="D30" s="52"/>
      <c r="E30" s="52"/>
      <c r="F30" s="52"/>
      <c r="G30" s="52"/>
      <c r="H30" s="56" t="s">
        <v>27</v>
      </c>
      <c r="I30" s="56"/>
      <c r="J30" s="56"/>
      <c r="K30" s="57"/>
      <c r="L30" s="57"/>
      <c r="M30" s="57"/>
      <c r="N30" s="57"/>
      <c r="O30" s="57"/>
      <c r="P30" s="57"/>
      <c r="Q30" s="57"/>
      <c r="R30" s="57"/>
      <c r="S30" s="57"/>
    </row>
    <row r="31" spans="4:34" ht="18" customHeight="1"/>
    <row r="32" spans="4:34" ht="18" customHeight="1"/>
    <row r="33" spans="4:24" ht="18" customHeight="1" thickBot="1">
      <c r="D33" s="50" t="s">
        <v>53</v>
      </c>
      <c r="E33" s="50"/>
      <c r="F33" s="50"/>
      <c r="G33" s="50"/>
    </row>
    <row r="34" spans="4:24" ht="18" customHeight="1" thickBot="1">
      <c r="D34" s="60" t="s">
        <v>25</v>
      </c>
      <c r="E34" s="60"/>
      <c r="F34" s="60"/>
      <c r="G34" s="60" t="s">
        <v>0</v>
      </c>
      <c r="H34" s="60"/>
      <c r="I34" s="60"/>
      <c r="J34" s="61" t="s">
        <v>65</v>
      </c>
      <c r="K34" s="61"/>
      <c r="L34" s="60" t="s">
        <v>13</v>
      </c>
      <c r="M34" s="60"/>
      <c r="N34" s="60" t="s">
        <v>6</v>
      </c>
      <c r="O34" s="60"/>
      <c r="P34" s="60" t="s">
        <v>1</v>
      </c>
      <c r="Q34" s="60"/>
      <c r="R34" s="60" t="s">
        <v>69</v>
      </c>
      <c r="S34" s="60"/>
      <c r="T34" s="60" t="s">
        <v>6</v>
      </c>
      <c r="U34" s="60"/>
    </row>
    <row r="35" spans="4:24" ht="18" customHeight="1" thickBot="1">
      <c r="D35" s="52"/>
      <c r="E35" s="52"/>
      <c r="F35" s="52"/>
      <c r="G35" s="52"/>
      <c r="H35" s="52"/>
      <c r="I35" s="52"/>
      <c r="J35" s="62"/>
      <c r="K35" s="62"/>
      <c r="L35" s="52"/>
      <c r="M35" s="52"/>
      <c r="N35" s="52"/>
      <c r="O35" s="52"/>
      <c r="P35" s="52"/>
      <c r="Q35" s="52"/>
      <c r="R35" s="52"/>
      <c r="S35" s="52"/>
      <c r="T35" s="52"/>
      <c r="U35" s="52"/>
    </row>
    <row r="36" spans="4:24" ht="18" customHeight="1" thickBot="1">
      <c r="D36" s="53" t="s">
        <v>132</v>
      </c>
      <c r="E36" s="54"/>
      <c r="F36" s="54"/>
      <c r="G36" s="55" t="s">
        <v>94</v>
      </c>
      <c r="H36" s="55"/>
      <c r="I36" s="55"/>
      <c r="J36" s="56" t="s">
        <v>27</v>
      </c>
      <c r="K36" s="56"/>
      <c r="L36" s="57"/>
      <c r="M36" s="57"/>
      <c r="N36" s="57"/>
      <c r="O36" s="57"/>
      <c r="P36" s="57"/>
      <c r="Q36" s="57"/>
      <c r="R36" s="57"/>
      <c r="S36" s="57"/>
      <c r="T36" s="57"/>
      <c r="U36" s="57"/>
    </row>
    <row r="37" spans="4:24" ht="18" customHeight="1" thickBot="1">
      <c r="D37" s="54"/>
      <c r="E37" s="54"/>
      <c r="F37" s="54"/>
      <c r="G37" s="55"/>
      <c r="H37" s="55"/>
      <c r="I37" s="55"/>
      <c r="J37" s="56"/>
      <c r="K37" s="56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4:24" ht="18" customHeight="1" thickBot="1">
      <c r="D38" s="52"/>
      <c r="E38" s="52"/>
      <c r="F38" s="52"/>
      <c r="G38" s="52"/>
      <c r="H38" s="52"/>
      <c r="I38" s="52"/>
      <c r="J38" s="62"/>
      <c r="K38" s="6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11"/>
      <c r="W38" s="11"/>
      <c r="X38" s="11"/>
    </row>
    <row r="39" spans="4:24" ht="18" customHeight="1" thickBot="1">
      <c r="D39" s="53" t="s">
        <v>86</v>
      </c>
      <c r="E39" s="54"/>
      <c r="F39" s="54"/>
      <c r="G39" s="55" t="s">
        <v>94</v>
      </c>
      <c r="H39" s="55"/>
      <c r="I39" s="55"/>
      <c r="J39" s="56" t="s">
        <v>27</v>
      </c>
      <c r="K39" s="56"/>
      <c r="L39" s="57"/>
      <c r="M39" s="57"/>
      <c r="N39" s="57"/>
      <c r="O39" s="57"/>
      <c r="P39" s="57"/>
      <c r="Q39" s="57"/>
      <c r="R39" s="57"/>
      <c r="S39" s="57"/>
      <c r="T39" s="57"/>
      <c r="U39" s="57"/>
    </row>
    <row r="40" spans="4:24" ht="18" customHeight="1" thickBot="1">
      <c r="D40" s="54"/>
      <c r="E40" s="54"/>
      <c r="F40" s="54"/>
      <c r="G40" s="55"/>
      <c r="H40" s="55"/>
      <c r="I40" s="55"/>
      <c r="J40" s="56"/>
      <c r="K40" s="56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11"/>
      <c r="W40" s="11"/>
      <c r="X40" s="11"/>
    </row>
    <row r="41" spans="4:24" ht="18" customHeight="1" thickBot="1">
      <c r="D41" s="52"/>
      <c r="E41" s="52"/>
      <c r="F41" s="52"/>
      <c r="G41" s="52"/>
      <c r="H41" s="52"/>
      <c r="I41" s="52"/>
      <c r="J41" s="62"/>
      <c r="K41" s="6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11"/>
      <c r="W41" s="11"/>
      <c r="X41" s="11"/>
    </row>
    <row r="42" spans="4:24" ht="18" customHeight="1" thickBot="1">
      <c r="D42" s="53" t="s">
        <v>86</v>
      </c>
      <c r="E42" s="54"/>
      <c r="F42" s="54"/>
      <c r="G42" s="55" t="s">
        <v>94</v>
      </c>
      <c r="H42" s="55"/>
      <c r="I42" s="55"/>
      <c r="J42" s="56" t="s">
        <v>27</v>
      </c>
      <c r="K42" s="56"/>
      <c r="L42" s="57"/>
      <c r="M42" s="57"/>
      <c r="N42" s="57"/>
      <c r="O42" s="57"/>
      <c r="P42" s="57"/>
      <c r="Q42" s="57"/>
      <c r="R42" s="57"/>
      <c r="S42" s="57"/>
      <c r="T42" s="57"/>
      <c r="U42" s="57"/>
    </row>
    <row r="43" spans="4:24" ht="18" customHeight="1" thickBot="1">
      <c r="D43" s="54"/>
      <c r="E43" s="54"/>
      <c r="F43" s="54"/>
      <c r="G43" s="55"/>
      <c r="H43" s="55"/>
      <c r="I43" s="55"/>
      <c r="J43" s="56"/>
      <c r="K43" s="56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11"/>
      <c r="W43" s="11"/>
      <c r="X43" s="11"/>
    </row>
    <row r="44" spans="4:24" ht="18" customHeight="1"/>
    <row r="46" spans="4:24" ht="18" customHeight="1" thickBot="1">
      <c r="D46" s="50" t="s">
        <v>54</v>
      </c>
      <c r="E46" s="50"/>
      <c r="F46" s="50"/>
      <c r="G46" s="50"/>
    </row>
    <row r="47" spans="4:24" ht="18" customHeight="1" thickBot="1">
      <c r="D47" s="59" t="s">
        <v>40</v>
      </c>
      <c r="E47" s="59"/>
      <c r="F47" s="59"/>
      <c r="G47" s="52"/>
      <c r="H47" s="52"/>
      <c r="I47" s="52"/>
      <c r="J47" s="52"/>
      <c r="K47" s="52"/>
      <c r="L47" s="58" t="s">
        <v>39</v>
      </c>
      <c r="M47" s="58"/>
      <c r="N47" s="58"/>
      <c r="O47" s="52"/>
      <c r="P47" s="52"/>
      <c r="Q47" s="52"/>
      <c r="R47" s="52"/>
    </row>
    <row r="48" spans="4:24" ht="17.25" thickBot="1">
      <c r="D48" s="59" t="s">
        <v>37</v>
      </c>
      <c r="E48" s="59"/>
      <c r="F48" s="59"/>
      <c r="G48" s="59" t="s">
        <v>38</v>
      </c>
      <c r="H48" s="59"/>
      <c r="I48" s="52"/>
      <c r="J48" s="52"/>
      <c r="K48" s="52"/>
      <c r="L48" s="52"/>
      <c r="M48" s="52"/>
      <c r="N48" s="52"/>
      <c r="O48" s="52"/>
      <c r="P48" s="52"/>
      <c r="Q48" s="52"/>
      <c r="R48" s="52"/>
    </row>
    <row r="51" spans="4:24" ht="18" customHeight="1" thickBot="1">
      <c r="D51" s="50" t="s">
        <v>55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</row>
    <row r="52" spans="4:24" ht="17.25" customHeight="1" thickBot="1">
      <c r="D52" s="59" t="s">
        <v>42</v>
      </c>
      <c r="E52" s="59"/>
      <c r="F52" s="59" t="s">
        <v>43</v>
      </c>
      <c r="G52" s="59"/>
      <c r="H52" s="65" t="s">
        <v>145</v>
      </c>
      <c r="I52" s="59"/>
      <c r="J52" s="63" t="s">
        <v>144</v>
      </c>
      <c r="K52" s="58"/>
      <c r="L52" s="59" t="s">
        <v>7</v>
      </c>
      <c r="M52" s="59"/>
      <c r="N52" s="65" t="s">
        <v>143</v>
      </c>
      <c r="O52" s="59"/>
      <c r="P52" s="59" t="s">
        <v>7</v>
      </c>
      <c r="Q52" s="59"/>
      <c r="R52" s="65" t="s">
        <v>142</v>
      </c>
      <c r="S52" s="59"/>
      <c r="T52" s="59" t="s">
        <v>7</v>
      </c>
      <c r="U52" s="59"/>
      <c r="X52" s="7" t="s">
        <v>139</v>
      </c>
    </row>
    <row r="53" spans="4:24" ht="17.25" thickBot="1">
      <c r="D53" s="59"/>
      <c r="E53" s="59"/>
      <c r="F53" s="59"/>
      <c r="G53" s="59"/>
      <c r="H53" s="59"/>
      <c r="I53" s="59"/>
      <c r="J53" s="58"/>
      <c r="K53" s="58"/>
      <c r="L53" s="54" t="s">
        <v>44</v>
      </c>
      <c r="M53" s="54"/>
      <c r="N53" s="59"/>
      <c r="O53" s="59"/>
      <c r="P53" s="59" t="s">
        <v>45</v>
      </c>
      <c r="Q53" s="59"/>
      <c r="R53" s="59"/>
      <c r="S53" s="59"/>
      <c r="T53" s="59" t="s">
        <v>26</v>
      </c>
      <c r="U53" s="59"/>
    </row>
    <row r="54" spans="4:24" ht="17.25" customHeight="1" thickBot="1">
      <c r="D54" s="52" t="s">
        <v>160</v>
      </c>
      <c r="E54" s="52"/>
      <c r="F54" s="55" t="s">
        <v>177</v>
      </c>
      <c r="G54" s="52"/>
      <c r="H54" s="52">
        <v>54.9</v>
      </c>
      <c r="I54" s="52"/>
      <c r="J54" s="68">
        <v>704000000</v>
      </c>
      <c r="K54" s="68"/>
      <c r="L54" s="64">
        <f>ROUND(J54/H54,-4)</f>
        <v>12820000</v>
      </c>
      <c r="M54" s="64"/>
      <c r="N54" s="67">
        <v>450000000</v>
      </c>
      <c r="O54" s="67"/>
      <c r="P54" s="64">
        <f>ROUND(N54/H54,-4)</f>
        <v>8200000</v>
      </c>
      <c r="Q54" s="64"/>
      <c r="R54" s="67">
        <v>400000000</v>
      </c>
      <c r="S54" s="67"/>
      <c r="T54" s="64">
        <f>ROUND(R54/H54,-4)</f>
        <v>7290000</v>
      </c>
      <c r="U54" s="64"/>
    </row>
    <row r="55" spans="4:24" ht="17.25" thickBot="1">
      <c r="D55" s="52"/>
      <c r="E55" s="52"/>
      <c r="F55" s="52"/>
      <c r="G55" s="52"/>
      <c r="H55" s="52"/>
      <c r="I55" s="52"/>
      <c r="J55" s="68"/>
      <c r="K55" s="68"/>
      <c r="L55" s="69">
        <f>J54/J54</f>
        <v>1</v>
      </c>
      <c r="M55" s="69"/>
      <c r="N55" s="67"/>
      <c r="O55" s="67"/>
      <c r="P55" s="66">
        <f>N54/J54</f>
        <v>0.63920454545454541</v>
      </c>
      <c r="Q55" s="66"/>
      <c r="R55" s="67"/>
      <c r="S55" s="67"/>
      <c r="T55" s="66">
        <f>R54/J54</f>
        <v>0.56818181818181823</v>
      </c>
      <c r="U55" s="66"/>
    </row>
  </sheetData>
  <mergeCells count="151">
    <mergeCell ref="M27:N27"/>
    <mergeCell ref="O27:Q27"/>
    <mergeCell ref="R27:S27"/>
    <mergeCell ref="H28:J28"/>
    <mergeCell ref="K28:S28"/>
    <mergeCell ref="K24:L24"/>
    <mergeCell ref="K25:L25"/>
    <mergeCell ref="R25:S25"/>
    <mergeCell ref="R24:S24"/>
    <mergeCell ref="O25:Q25"/>
    <mergeCell ref="M25:N25"/>
    <mergeCell ref="M24:N24"/>
    <mergeCell ref="O24:Q24"/>
    <mergeCell ref="H25:I25"/>
    <mergeCell ref="H26:J26"/>
    <mergeCell ref="T38:U38"/>
    <mergeCell ref="D29:G30"/>
    <mergeCell ref="H29:I29"/>
    <mergeCell ref="K29:L29"/>
    <mergeCell ref="M29:N29"/>
    <mergeCell ref="O29:Q29"/>
    <mergeCell ref="R29:S29"/>
    <mergeCell ref="H30:J30"/>
    <mergeCell ref="K30:S30"/>
    <mergeCell ref="D54:E55"/>
    <mergeCell ref="J52:K53"/>
    <mergeCell ref="L54:M54"/>
    <mergeCell ref="T54:U54"/>
    <mergeCell ref="R52:S53"/>
    <mergeCell ref="P54:Q54"/>
    <mergeCell ref="H52:I53"/>
    <mergeCell ref="F52:G53"/>
    <mergeCell ref="D52:E53"/>
    <mergeCell ref="T52:U52"/>
    <mergeCell ref="L53:M53"/>
    <mergeCell ref="P53:Q53"/>
    <mergeCell ref="T53:U53"/>
    <mergeCell ref="P55:Q55"/>
    <mergeCell ref="T55:U55"/>
    <mergeCell ref="R54:S55"/>
    <mergeCell ref="N54:O55"/>
    <mergeCell ref="J54:K55"/>
    <mergeCell ref="N52:O53"/>
    <mergeCell ref="L55:M55"/>
    <mergeCell ref="H54:I55"/>
    <mergeCell ref="F54:G55"/>
    <mergeCell ref="G48:H48"/>
    <mergeCell ref="L52:M52"/>
    <mergeCell ref="P52:Q52"/>
    <mergeCell ref="D48:F48"/>
    <mergeCell ref="P34:Q34"/>
    <mergeCell ref="D47:F47"/>
    <mergeCell ref="D38:F38"/>
    <mergeCell ref="G38:I38"/>
    <mergeCell ref="D36:F37"/>
    <mergeCell ref="G36:I37"/>
    <mergeCell ref="J36:K37"/>
    <mergeCell ref="L36:U37"/>
    <mergeCell ref="R34:S34"/>
    <mergeCell ref="T34:U34"/>
    <mergeCell ref="D35:F35"/>
    <mergeCell ref="G35:I35"/>
    <mergeCell ref="J35:K35"/>
    <mergeCell ref="L35:M35"/>
    <mergeCell ref="N35:O35"/>
    <mergeCell ref="P35:Q35"/>
    <mergeCell ref="I48:R48"/>
    <mergeCell ref="O47:R47"/>
    <mergeCell ref="D39:F40"/>
    <mergeCell ref="G39:I40"/>
    <mergeCell ref="D46:G46"/>
    <mergeCell ref="D24:G24"/>
    <mergeCell ref="H24:I24"/>
    <mergeCell ref="H27:I27"/>
    <mergeCell ref="R35:S35"/>
    <mergeCell ref="T35:U35"/>
    <mergeCell ref="D34:F34"/>
    <mergeCell ref="G34:I34"/>
    <mergeCell ref="J34:K34"/>
    <mergeCell ref="L34:M34"/>
    <mergeCell ref="N34:O34"/>
    <mergeCell ref="D27:G28"/>
    <mergeCell ref="D25:G26"/>
    <mergeCell ref="G41:I41"/>
    <mergeCell ref="J41:K41"/>
    <mergeCell ref="K26:S26"/>
    <mergeCell ref="K27:L27"/>
    <mergeCell ref="J39:K40"/>
    <mergeCell ref="L39:U40"/>
    <mergeCell ref="J38:K38"/>
    <mergeCell ref="L38:M38"/>
    <mergeCell ref="N38:O38"/>
    <mergeCell ref="P38:Q38"/>
    <mergeCell ref="R38:S38"/>
    <mergeCell ref="D51:U51"/>
    <mergeCell ref="D4:J4"/>
    <mergeCell ref="D5:J5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20:J20"/>
    <mergeCell ref="D21:J21"/>
    <mergeCell ref="D19:J19"/>
    <mergeCell ref="L47:N47"/>
    <mergeCell ref="G47:K47"/>
    <mergeCell ref="D41:F41"/>
    <mergeCell ref="D23:G23"/>
    <mergeCell ref="D33:G33"/>
    <mergeCell ref="L41:M41"/>
    <mergeCell ref="N41:O41"/>
    <mergeCell ref="P41:Q41"/>
    <mergeCell ref="R41:S41"/>
    <mergeCell ref="T41:U41"/>
    <mergeCell ref="D42:F43"/>
    <mergeCell ref="G42:I43"/>
    <mergeCell ref="J42:K43"/>
    <mergeCell ref="L42:U43"/>
    <mergeCell ref="AB17:AH17"/>
    <mergeCell ref="AB18:AH18"/>
    <mergeCell ref="AB19:AH19"/>
    <mergeCell ref="O17:U17"/>
    <mergeCell ref="O18:U18"/>
    <mergeCell ref="O19:U19"/>
    <mergeCell ref="O20:U20"/>
    <mergeCell ref="O21:U21"/>
    <mergeCell ref="O4:U4"/>
    <mergeCell ref="O6:U6"/>
    <mergeCell ref="O5:U5"/>
    <mergeCell ref="O7:U7"/>
    <mergeCell ref="O8:U8"/>
    <mergeCell ref="O9:U9"/>
    <mergeCell ref="O12:U12"/>
    <mergeCell ref="Z4:AF4"/>
    <mergeCell ref="Z5:AF5"/>
    <mergeCell ref="Z6:AF6"/>
    <mergeCell ref="Z7:AF7"/>
    <mergeCell ref="Z8:AF8"/>
    <mergeCell ref="O14:U14"/>
    <mergeCell ref="O15:U15"/>
    <mergeCell ref="O16:U16"/>
    <mergeCell ref="O13:U1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A1308-403F-462E-99CA-5B6F56DE0526}">
  <dimension ref="B1:AO31"/>
  <sheetViews>
    <sheetView zoomScaleNormal="100" workbookViewId="0">
      <selection activeCell="A13" sqref="A13:XFD13"/>
    </sheetView>
  </sheetViews>
  <sheetFormatPr defaultRowHeight="16.5"/>
  <cols>
    <col min="1" max="17" width="5.125" style="7" customWidth="1"/>
    <col min="18" max="18" width="2.375" style="7" customWidth="1"/>
    <col min="19" max="51" width="5.125" style="7" customWidth="1"/>
    <col min="52" max="16384" width="9" style="7"/>
  </cols>
  <sheetData>
    <row r="1" spans="2:41" ht="18" customHeight="1"/>
    <row r="2" spans="2:41" ht="18" customHeight="1"/>
    <row r="3" spans="2:41" ht="18" customHeight="1">
      <c r="D3" s="7" t="s">
        <v>35</v>
      </c>
      <c r="Y3" s="86">
        <v>46234</v>
      </c>
      <c r="Z3" s="87"/>
      <c r="AA3" s="87"/>
      <c r="AB3" s="7" t="s">
        <v>154</v>
      </c>
      <c r="AO3" s="7" t="s">
        <v>178</v>
      </c>
    </row>
    <row r="4" spans="2:41" ht="18" customHeight="1">
      <c r="Y4" s="86">
        <v>46037</v>
      </c>
      <c r="Z4" s="86"/>
      <c r="AA4" s="86"/>
      <c r="AB4" s="7" t="s">
        <v>153</v>
      </c>
      <c r="AO4" s="7" t="s">
        <v>151</v>
      </c>
    </row>
    <row r="5" spans="2:41">
      <c r="D5" s="50" t="s">
        <v>56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Z5" s="85" t="s">
        <v>46</v>
      </c>
      <c r="AA5" s="82"/>
      <c r="AB5" s="83" t="s">
        <v>47</v>
      </c>
      <c r="AC5" s="84"/>
      <c r="AD5" s="85"/>
      <c r="AE5" s="82" t="s">
        <v>48</v>
      </c>
      <c r="AF5" s="82"/>
      <c r="AG5" s="82"/>
      <c r="AH5" s="82"/>
      <c r="AI5" s="82" t="s">
        <v>49</v>
      </c>
      <c r="AJ5" s="82"/>
      <c r="AK5" s="83" t="s">
        <v>50</v>
      </c>
      <c r="AL5" s="84"/>
      <c r="AM5" s="85"/>
    </row>
    <row r="6" spans="2:41">
      <c r="D6" s="88" t="s">
        <v>41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Z6" s="73">
        <v>1</v>
      </c>
      <c r="AA6" s="74"/>
      <c r="AB6" s="75">
        <f>Y3+450</f>
        <v>46684</v>
      </c>
      <c r="AC6" s="76"/>
      <c r="AD6" s="73"/>
      <c r="AE6" s="77">
        <v>704000000</v>
      </c>
      <c r="AF6" s="78"/>
      <c r="AG6" s="78"/>
      <c r="AH6" s="78"/>
      <c r="AI6" s="79">
        <v>0.3</v>
      </c>
      <c r="AJ6" s="80"/>
      <c r="AK6" s="81" t="str">
        <f t="shared" ref="AK6:AK11" si="0">IFERROR(IF(AB6=$AK$32,"낙찰",""),"")</f>
        <v/>
      </c>
      <c r="AL6" s="76"/>
      <c r="AM6" s="73"/>
      <c r="AO6" s="7" t="s">
        <v>133</v>
      </c>
    </row>
    <row r="7" spans="2:41">
      <c r="D7" s="88" t="s">
        <v>51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Z7" s="73">
        <v>2</v>
      </c>
      <c r="AA7" s="74"/>
      <c r="AB7" s="75">
        <f>AB6+35</f>
        <v>46719</v>
      </c>
      <c r="AC7" s="76"/>
      <c r="AD7" s="73"/>
      <c r="AE7" s="77">
        <f>AE6*(1-AI6)</f>
        <v>492799999.99999994</v>
      </c>
      <c r="AF7" s="78"/>
      <c r="AG7" s="78"/>
      <c r="AH7" s="78"/>
      <c r="AI7" s="79">
        <f>$AI$6</f>
        <v>0.3</v>
      </c>
      <c r="AJ7" s="80"/>
      <c r="AK7" s="81" t="str">
        <f t="shared" si="0"/>
        <v/>
      </c>
      <c r="AL7" s="76"/>
      <c r="AM7" s="73"/>
    </row>
    <row r="8" spans="2:41">
      <c r="D8" s="88" t="s">
        <v>87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Z8" s="73">
        <v>3</v>
      </c>
      <c r="AA8" s="74"/>
      <c r="AB8" s="75">
        <f>AB7+35</f>
        <v>46754</v>
      </c>
      <c r="AC8" s="76"/>
      <c r="AD8" s="73"/>
      <c r="AE8" s="77">
        <f>AE7*(1-AI7)</f>
        <v>344959999.99999994</v>
      </c>
      <c r="AF8" s="78"/>
      <c r="AG8" s="78"/>
      <c r="AH8" s="78"/>
      <c r="AI8" s="79">
        <f t="shared" ref="AI8:AI11" si="1">$AI$6</f>
        <v>0.3</v>
      </c>
      <c r="AJ8" s="80"/>
      <c r="AK8" s="81" t="str">
        <f t="shared" si="0"/>
        <v/>
      </c>
      <c r="AL8" s="76"/>
      <c r="AM8" s="73"/>
    </row>
    <row r="9" spans="2:41">
      <c r="D9" s="49" t="s">
        <v>96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Z9" s="73">
        <v>4</v>
      </c>
      <c r="AA9" s="74"/>
      <c r="AB9" s="75">
        <f>AB8+35</f>
        <v>46789</v>
      </c>
      <c r="AC9" s="76"/>
      <c r="AD9" s="73"/>
      <c r="AE9" s="77">
        <f>AE8*(1-AI8)</f>
        <v>241471999.99999994</v>
      </c>
      <c r="AF9" s="78"/>
      <c r="AG9" s="78"/>
      <c r="AH9" s="78"/>
      <c r="AI9" s="79">
        <f t="shared" si="1"/>
        <v>0.3</v>
      </c>
      <c r="AJ9" s="80"/>
      <c r="AK9" s="81" t="str">
        <f t="shared" si="0"/>
        <v/>
      </c>
      <c r="AL9" s="76"/>
      <c r="AM9" s="73"/>
    </row>
    <row r="10" spans="2:41">
      <c r="Z10" s="73">
        <v>5</v>
      </c>
      <c r="AA10" s="74"/>
      <c r="AB10" s="75">
        <f>AB9+35</f>
        <v>46824</v>
      </c>
      <c r="AC10" s="76"/>
      <c r="AD10" s="73"/>
      <c r="AE10" s="77">
        <f>AE9*(1-AI9)</f>
        <v>169030399.99999994</v>
      </c>
      <c r="AF10" s="78"/>
      <c r="AG10" s="78"/>
      <c r="AH10" s="78"/>
      <c r="AI10" s="79">
        <f t="shared" si="1"/>
        <v>0.3</v>
      </c>
      <c r="AJ10" s="80"/>
      <c r="AK10" s="81" t="str">
        <f t="shared" si="0"/>
        <v/>
      </c>
      <c r="AL10" s="76"/>
      <c r="AM10" s="73"/>
    </row>
    <row r="11" spans="2:41">
      <c r="D11" s="49" t="s">
        <v>149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Z11" s="73">
        <v>6</v>
      </c>
      <c r="AA11" s="74"/>
      <c r="AB11" s="75">
        <f>AB10+35</f>
        <v>46859</v>
      </c>
      <c r="AC11" s="76"/>
      <c r="AD11" s="73"/>
      <c r="AE11" s="77">
        <f>AE10*(1-AI10)</f>
        <v>118321279.99999996</v>
      </c>
      <c r="AF11" s="78"/>
      <c r="AG11" s="78"/>
      <c r="AH11" s="78"/>
      <c r="AI11" s="79">
        <f t="shared" si="1"/>
        <v>0.3</v>
      </c>
      <c r="AJ11" s="80"/>
      <c r="AK11" s="81" t="str">
        <f t="shared" si="0"/>
        <v/>
      </c>
      <c r="AL11" s="76"/>
      <c r="AM11" s="73"/>
    </row>
    <row r="13" spans="2:41">
      <c r="B13" s="7" t="s">
        <v>141</v>
      </c>
      <c r="D13" s="49" t="s">
        <v>152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spans="2:41">
      <c r="AE14" s="70" t="s">
        <v>80</v>
      </c>
      <c r="AF14" s="70"/>
      <c r="AG14" s="70"/>
      <c r="AH14" s="70"/>
      <c r="AI14" s="70"/>
      <c r="AJ14" s="70" t="s">
        <v>76</v>
      </c>
      <c r="AK14" s="70"/>
      <c r="AL14" s="70"/>
      <c r="AM14" s="70"/>
      <c r="AN14" s="70"/>
    </row>
    <row r="15" spans="2:41">
      <c r="AE15" s="71">
        <v>46873</v>
      </c>
      <c r="AF15" s="70"/>
      <c r="AG15" s="70"/>
      <c r="AH15" s="70"/>
      <c r="AI15" s="70"/>
      <c r="AJ15" s="72">
        <v>537724421</v>
      </c>
      <c r="AK15" s="72"/>
      <c r="AL15" s="72"/>
      <c r="AM15" s="72"/>
      <c r="AN15" s="72"/>
    </row>
    <row r="17" spans="4:41" ht="17.25" thickBot="1">
      <c r="D17" s="50" t="s">
        <v>81</v>
      </c>
      <c r="E17" s="50"/>
      <c r="F17" s="50"/>
      <c r="G17" s="9"/>
    </row>
    <row r="18" spans="4:41" ht="16.5" customHeight="1" thickBot="1">
      <c r="D18" s="53" t="s">
        <v>83</v>
      </c>
      <c r="E18" s="54"/>
      <c r="F18" s="59" t="s">
        <v>52</v>
      </c>
      <c r="G18" s="59"/>
      <c r="H18" s="59" t="s">
        <v>74</v>
      </c>
      <c r="I18" s="59"/>
      <c r="J18" s="65" t="s">
        <v>95</v>
      </c>
      <c r="K18" s="59"/>
      <c r="L18" s="59"/>
      <c r="M18" s="92" t="s">
        <v>72</v>
      </c>
      <c r="N18" s="93"/>
      <c r="O18" s="65" t="s">
        <v>73</v>
      </c>
      <c r="P18" s="59"/>
      <c r="Q18" s="59"/>
      <c r="S18" s="89" t="s">
        <v>75</v>
      </c>
      <c r="T18" s="90"/>
      <c r="U18" s="90"/>
      <c r="V18" s="90"/>
      <c r="AJ18" s="14"/>
      <c r="AK18" s="14"/>
      <c r="AL18" s="14"/>
      <c r="AM18" s="14"/>
      <c r="AN18" s="14"/>
    </row>
    <row r="19" spans="4:41" ht="16.5" customHeight="1" thickBot="1">
      <c r="D19" s="57" t="s">
        <v>160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8"/>
      <c r="S19" s="91"/>
      <c r="T19" s="91"/>
      <c r="U19" s="91"/>
      <c r="V19" s="91"/>
      <c r="Y19" s="86">
        <v>46234</v>
      </c>
      <c r="Z19" s="87"/>
      <c r="AA19" s="87"/>
      <c r="AB19" s="7" t="s">
        <v>150</v>
      </c>
    </row>
    <row r="20" spans="4:41" ht="16.5" customHeight="1">
      <c r="AO20" s="7" t="s">
        <v>147</v>
      </c>
    </row>
    <row r="21" spans="4:41" ht="16.5" customHeight="1">
      <c r="Z21" s="85" t="s">
        <v>46</v>
      </c>
      <c r="AA21" s="82"/>
      <c r="AB21" s="83" t="s">
        <v>146</v>
      </c>
      <c r="AC21" s="84"/>
      <c r="AD21" s="85"/>
      <c r="AE21" s="82" t="s">
        <v>48</v>
      </c>
      <c r="AF21" s="82"/>
      <c r="AG21" s="82"/>
      <c r="AH21" s="82"/>
      <c r="AI21" s="82" t="s">
        <v>49</v>
      </c>
      <c r="AJ21" s="82"/>
      <c r="AK21" s="83" t="s">
        <v>50</v>
      </c>
      <c r="AL21" s="84"/>
      <c r="AM21" s="85"/>
      <c r="AO21" s="7" t="s">
        <v>148</v>
      </c>
    </row>
    <row r="22" spans="4:41" ht="16.5" customHeight="1">
      <c r="D22" s="2"/>
      <c r="E22" s="3"/>
      <c r="F22" s="4"/>
      <c r="G22" s="4"/>
      <c r="H22" s="4"/>
      <c r="I22" s="4"/>
      <c r="J22" s="5"/>
      <c r="K22" s="5"/>
      <c r="L22" s="5"/>
      <c r="M22" s="5"/>
      <c r="N22" s="5"/>
      <c r="O22" s="5"/>
      <c r="P22" s="5"/>
      <c r="Q22" s="5"/>
      <c r="S22" s="6"/>
      <c r="T22" s="6"/>
      <c r="U22" s="6"/>
      <c r="V22" s="6"/>
      <c r="Z22" s="73">
        <v>1</v>
      </c>
      <c r="AA22" s="74"/>
      <c r="AB22" s="75">
        <f>Y19+180</f>
        <v>46414</v>
      </c>
      <c r="AC22" s="76"/>
      <c r="AD22" s="73"/>
      <c r="AE22" s="77">
        <v>1200000000</v>
      </c>
      <c r="AF22" s="78"/>
      <c r="AG22" s="78"/>
      <c r="AH22" s="78"/>
      <c r="AI22" s="79">
        <v>0.1</v>
      </c>
      <c r="AJ22" s="80"/>
      <c r="AK22" s="81" t="str">
        <f t="shared" ref="AK22:AK27" si="2">IFERROR(IF(AB22=$AK$32,"낙찰",""),"")</f>
        <v/>
      </c>
      <c r="AL22" s="76"/>
      <c r="AM22" s="73"/>
      <c r="AO22" s="7" t="s">
        <v>156</v>
      </c>
    </row>
    <row r="23" spans="4:41" ht="16.5" customHeight="1">
      <c r="D23" s="7" t="s">
        <v>36</v>
      </c>
      <c r="Z23" s="73">
        <v>2</v>
      </c>
      <c r="AA23" s="74"/>
      <c r="AB23" s="75">
        <f>AB22+7</f>
        <v>46421</v>
      </c>
      <c r="AC23" s="76"/>
      <c r="AD23" s="73"/>
      <c r="AE23" s="77">
        <f>AE22*(1-AI22)</f>
        <v>1080000000</v>
      </c>
      <c r="AF23" s="78"/>
      <c r="AG23" s="78"/>
      <c r="AH23" s="78"/>
      <c r="AI23" s="79">
        <f>$AI$22</f>
        <v>0.1</v>
      </c>
      <c r="AJ23" s="80"/>
      <c r="AK23" s="81" t="str">
        <f t="shared" si="2"/>
        <v/>
      </c>
      <c r="AL23" s="76"/>
      <c r="AM23" s="73"/>
      <c r="AO23" s="7" t="s">
        <v>155</v>
      </c>
    </row>
    <row r="24" spans="4:41" ht="16.5" customHeight="1">
      <c r="Z24" s="73">
        <v>3</v>
      </c>
      <c r="AA24" s="74"/>
      <c r="AB24" s="75">
        <f>AB23+35</f>
        <v>46456</v>
      </c>
      <c r="AC24" s="76"/>
      <c r="AD24" s="73"/>
      <c r="AE24" s="77">
        <f>AE23*(1-AI23)</f>
        <v>972000000</v>
      </c>
      <c r="AF24" s="78"/>
      <c r="AG24" s="78"/>
      <c r="AH24" s="78"/>
      <c r="AI24" s="79">
        <f t="shared" ref="AI24:AI27" si="3">$AI$22</f>
        <v>0.1</v>
      </c>
      <c r="AJ24" s="80"/>
      <c r="AK24" s="81" t="str">
        <f t="shared" si="2"/>
        <v/>
      </c>
      <c r="AL24" s="76"/>
      <c r="AM24" s="73"/>
    </row>
    <row r="25" spans="4:41" ht="16.5" customHeight="1">
      <c r="D25" s="9" t="s">
        <v>57</v>
      </c>
      <c r="Z25" s="73">
        <v>4</v>
      </c>
      <c r="AA25" s="74"/>
      <c r="AB25" s="75">
        <f>AB24+35</f>
        <v>46491</v>
      </c>
      <c r="AC25" s="76"/>
      <c r="AD25" s="73"/>
      <c r="AE25" s="77">
        <f>AE24*(1-AI24)</f>
        <v>874800000</v>
      </c>
      <c r="AF25" s="78"/>
      <c r="AG25" s="78"/>
      <c r="AH25" s="78"/>
      <c r="AI25" s="79">
        <f t="shared" si="3"/>
        <v>0.1</v>
      </c>
      <c r="AJ25" s="80"/>
      <c r="AK25" s="81" t="str">
        <f t="shared" si="2"/>
        <v/>
      </c>
      <c r="AL25" s="76"/>
      <c r="AM25" s="73"/>
    </row>
    <row r="26" spans="4:41" ht="16.5" customHeight="1">
      <c r="D26" s="15" t="s">
        <v>58</v>
      </c>
      <c r="Z26" s="73">
        <v>5</v>
      </c>
      <c r="AA26" s="74"/>
      <c r="AB26" s="75">
        <f>AB25+35</f>
        <v>46526</v>
      </c>
      <c r="AC26" s="76"/>
      <c r="AD26" s="73"/>
      <c r="AE26" s="77">
        <f>AE25*(1-AI25)</f>
        <v>787320000</v>
      </c>
      <c r="AF26" s="78"/>
      <c r="AG26" s="78"/>
      <c r="AH26" s="78"/>
      <c r="AI26" s="79">
        <f t="shared" si="3"/>
        <v>0.1</v>
      </c>
      <c r="AJ26" s="80"/>
      <c r="AK26" s="81" t="str">
        <f t="shared" si="2"/>
        <v/>
      </c>
      <c r="AL26" s="76"/>
      <c r="AM26" s="73"/>
    </row>
    <row r="27" spans="4:41">
      <c r="Z27" s="73">
        <v>6</v>
      </c>
      <c r="AA27" s="74"/>
      <c r="AB27" s="75">
        <f>AB26+35</f>
        <v>46561</v>
      </c>
      <c r="AC27" s="76"/>
      <c r="AD27" s="73"/>
      <c r="AE27" s="77">
        <f>AE26*(1-AI26)</f>
        <v>708588000</v>
      </c>
      <c r="AF27" s="78"/>
      <c r="AG27" s="78"/>
      <c r="AH27" s="78"/>
      <c r="AI27" s="79">
        <f t="shared" si="3"/>
        <v>0.1</v>
      </c>
      <c r="AJ27" s="80"/>
      <c r="AK27" s="81" t="str">
        <f t="shared" si="2"/>
        <v/>
      </c>
      <c r="AL27" s="76"/>
      <c r="AM27" s="73"/>
    </row>
    <row r="30" spans="4:41">
      <c r="AE30" s="70" t="s">
        <v>80</v>
      </c>
      <c r="AF30" s="70"/>
      <c r="AG30" s="70"/>
      <c r="AH30" s="70"/>
      <c r="AI30" s="70"/>
      <c r="AJ30" s="70" t="s">
        <v>76</v>
      </c>
      <c r="AK30" s="70"/>
      <c r="AL30" s="70"/>
      <c r="AM30" s="70"/>
      <c r="AN30" s="70"/>
    </row>
    <row r="31" spans="4:41">
      <c r="AE31" s="71">
        <v>46599</v>
      </c>
      <c r="AF31" s="70"/>
      <c r="AG31" s="70"/>
      <c r="AH31" s="70"/>
      <c r="AI31" s="70"/>
      <c r="AJ31" s="72">
        <v>823239402</v>
      </c>
      <c r="AK31" s="72"/>
      <c r="AL31" s="72"/>
      <c r="AM31" s="72"/>
      <c r="AN31" s="72"/>
    </row>
  </sheetData>
  <mergeCells count="103">
    <mergeCell ref="Y19:AA19"/>
    <mergeCell ref="D19:E19"/>
    <mergeCell ref="D18:E18"/>
    <mergeCell ref="S18:V18"/>
    <mergeCell ref="S19:V19"/>
    <mergeCell ref="M19:N19"/>
    <mergeCell ref="M18:N18"/>
    <mergeCell ref="J19:L19"/>
    <mergeCell ref="H19:I19"/>
    <mergeCell ref="H18:I18"/>
    <mergeCell ref="F19:G19"/>
    <mergeCell ref="F18:G18"/>
    <mergeCell ref="O19:Q19"/>
    <mergeCell ref="O18:Q18"/>
    <mergeCell ref="J18:L18"/>
    <mergeCell ref="D17:F17"/>
    <mergeCell ref="Z8:AA8"/>
    <mergeCell ref="AB8:AD8"/>
    <mergeCell ref="AE8:AH8"/>
    <mergeCell ref="AI8:AJ8"/>
    <mergeCell ref="AK11:AM11"/>
    <mergeCell ref="AE14:AI14"/>
    <mergeCell ref="Z5:AA5"/>
    <mergeCell ref="AB5:AD5"/>
    <mergeCell ref="AE5:AH5"/>
    <mergeCell ref="AI5:AJ5"/>
    <mergeCell ref="Z7:AA7"/>
    <mergeCell ref="AB7:AD7"/>
    <mergeCell ref="AE7:AH7"/>
    <mergeCell ref="AI7:AJ7"/>
    <mergeCell ref="Z6:AA6"/>
    <mergeCell ref="AB6:AD6"/>
    <mergeCell ref="Z10:AA10"/>
    <mergeCell ref="AB10:AD10"/>
    <mergeCell ref="AK8:AM8"/>
    <mergeCell ref="Z9:AA9"/>
    <mergeCell ref="AB9:AD9"/>
    <mergeCell ref="AE9:AH9"/>
    <mergeCell ref="AI9:AJ9"/>
    <mergeCell ref="AK9:AM9"/>
    <mergeCell ref="AK5:AM5"/>
    <mergeCell ref="AK7:AM7"/>
    <mergeCell ref="AK6:AM6"/>
    <mergeCell ref="Y3:AA3"/>
    <mergeCell ref="AE15:AI15"/>
    <mergeCell ref="D5:V5"/>
    <mergeCell ref="D6:V6"/>
    <mergeCell ref="D7:V7"/>
    <mergeCell ref="D8:V8"/>
    <mergeCell ref="D9:V9"/>
    <mergeCell ref="AE6:AH6"/>
    <mergeCell ref="AI6:AJ6"/>
    <mergeCell ref="AI10:AJ10"/>
    <mergeCell ref="AE11:AH11"/>
    <mergeCell ref="AI11:AJ11"/>
    <mergeCell ref="D11:V11"/>
    <mergeCell ref="Y4:AA4"/>
    <mergeCell ref="AE10:AH10"/>
    <mergeCell ref="AJ15:AN15"/>
    <mergeCell ref="AJ14:AN14"/>
    <mergeCell ref="AK10:AM10"/>
    <mergeCell ref="Z11:AA11"/>
    <mergeCell ref="AB11:AD11"/>
    <mergeCell ref="AK24:AM24"/>
    <mergeCell ref="Z23:AA23"/>
    <mergeCell ref="AB23:AD23"/>
    <mergeCell ref="AE23:AH23"/>
    <mergeCell ref="AI23:AJ23"/>
    <mergeCell ref="AK23:AM23"/>
    <mergeCell ref="AI21:AJ21"/>
    <mergeCell ref="AK21:AM21"/>
    <mergeCell ref="Z22:AA22"/>
    <mergeCell ref="AB22:AD22"/>
    <mergeCell ref="AE22:AH22"/>
    <mergeCell ref="AI22:AJ22"/>
    <mergeCell ref="AK22:AM22"/>
    <mergeCell ref="Z21:AA21"/>
    <mergeCell ref="AB21:AD21"/>
    <mergeCell ref="AE21:AH21"/>
    <mergeCell ref="AE30:AI30"/>
    <mergeCell ref="AJ30:AN30"/>
    <mergeCell ref="AE31:AI31"/>
    <mergeCell ref="AJ31:AN31"/>
    <mergeCell ref="D13:V13"/>
    <mergeCell ref="Z27:AA27"/>
    <mergeCell ref="AB27:AD27"/>
    <mergeCell ref="AE27:AH27"/>
    <mergeCell ref="AI27:AJ27"/>
    <mergeCell ref="AK27:AM27"/>
    <mergeCell ref="Z26:AA26"/>
    <mergeCell ref="AB26:AD26"/>
    <mergeCell ref="AE26:AH26"/>
    <mergeCell ref="AI26:AJ26"/>
    <mergeCell ref="AK26:AM26"/>
    <mergeCell ref="Z25:AA25"/>
    <mergeCell ref="AB25:AD25"/>
    <mergeCell ref="AE25:AH25"/>
    <mergeCell ref="AI25:AJ25"/>
    <mergeCell ref="AK25:AM25"/>
    <mergeCell ref="Z24:AA24"/>
    <mergeCell ref="AB24:AD24"/>
    <mergeCell ref="AE24:AH24"/>
    <mergeCell ref="AI24:AJ24"/>
  </mergeCells>
  <phoneticPr fontId="2" type="noConversion"/>
  <conditionalFormatting sqref="Z6:AM11">
    <cfRule type="expression" dxfId="4" priority="2">
      <formula>EXACT($W6,"낙찰")</formula>
    </cfRule>
  </conditionalFormatting>
  <conditionalFormatting sqref="Z22:AM27">
    <cfRule type="expression" dxfId="3" priority="1">
      <formula>EXACT($W22,"낙찰")</formula>
    </cfRule>
  </conditionalFormatting>
  <dataValidations disablePrompts="1" count="1">
    <dataValidation type="list" allowBlank="1" showInputMessage="1" showErrorMessage="1" sqref="AK6:AM11 AK22:AM27" xr:uid="{8A58AE48-438F-4CF6-A430-FD7335E4EBF2}">
      <formula1>기일결과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052E-52A7-494A-AF45-189192D22DDF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3320-8FF6-40B8-9394-255C6D2664E0}">
  <dimension ref="B1:AA37"/>
  <sheetViews>
    <sheetView zoomScaleNormal="100" workbookViewId="0">
      <selection activeCell="S46" sqref="S46"/>
    </sheetView>
  </sheetViews>
  <sheetFormatPr defaultRowHeight="16.5"/>
  <cols>
    <col min="1" max="1" width="5.125" style="7" customWidth="1"/>
    <col min="2" max="2" width="9.375" style="13" customWidth="1"/>
    <col min="3" max="6" width="5.125" style="7" customWidth="1"/>
    <col min="7" max="7" width="6" style="7" customWidth="1"/>
    <col min="8" max="8" width="8.375" style="7" customWidth="1"/>
    <col min="9" max="9" width="4.5" style="7" customWidth="1"/>
    <col min="10" max="17" width="5.125" style="7" customWidth="1"/>
    <col min="18" max="18" width="3.625" style="7" customWidth="1"/>
    <col min="19" max="21" width="5.125" style="7" customWidth="1"/>
    <col min="22" max="22" width="2.375" style="7" customWidth="1"/>
    <col min="23" max="25" width="5.125" style="7" customWidth="1"/>
    <col min="26" max="26" width="27.25" style="7" customWidth="1"/>
    <col min="27" max="27" width="26" style="7" customWidth="1"/>
    <col min="28" max="51" width="5.125" style="7" customWidth="1"/>
    <col min="52" max="16384" width="9" style="7"/>
  </cols>
  <sheetData>
    <row r="1" spans="2:27" ht="18" customHeight="1"/>
    <row r="2" spans="2:27" ht="18" customHeight="1">
      <c r="D2" s="7" t="s">
        <v>30</v>
      </c>
    </row>
    <row r="3" spans="2:27" ht="18" customHeight="1"/>
    <row r="4" spans="2:27" ht="18" customHeight="1">
      <c r="D4" s="32" t="s">
        <v>193</v>
      </c>
    </row>
    <row r="5" spans="2:27" ht="18" customHeight="1"/>
    <row r="6" spans="2:27" ht="18" customHeight="1">
      <c r="D6" s="16" t="s">
        <v>157</v>
      </c>
    </row>
    <row r="7" spans="2:27" ht="18" customHeight="1">
      <c r="D7" s="1"/>
    </row>
    <row r="8" spans="2:27" ht="18" customHeight="1"/>
    <row r="9" spans="2:27" ht="18" customHeight="1">
      <c r="D9" s="7" t="s">
        <v>29</v>
      </c>
    </row>
    <row r="10" spans="2:27" ht="18" customHeight="1"/>
    <row r="11" spans="2:27" ht="17.25" thickBot="1">
      <c r="D11" s="7" t="s">
        <v>97</v>
      </c>
    </row>
    <row r="12" spans="2:27" ht="17.25" customHeight="1" thickBot="1">
      <c r="C12" s="23"/>
      <c r="D12" s="46" t="s">
        <v>5</v>
      </c>
      <c r="E12" s="46"/>
      <c r="F12" s="46"/>
      <c r="G12" s="17" t="s">
        <v>98</v>
      </c>
      <c r="H12" s="48" t="s">
        <v>103</v>
      </c>
      <c r="I12" s="48"/>
      <c r="J12" s="48" t="s">
        <v>99</v>
      </c>
      <c r="K12" s="48"/>
      <c r="L12" s="48" t="s">
        <v>100</v>
      </c>
      <c r="M12" s="48"/>
      <c r="N12" s="48" t="s">
        <v>101</v>
      </c>
      <c r="O12" s="48"/>
      <c r="P12" s="48" t="s">
        <v>102</v>
      </c>
      <c r="Q12" s="48"/>
      <c r="R12" s="48"/>
      <c r="S12" s="48" t="s">
        <v>27</v>
      </c>
      <c r="T12" s="48"/>
      <c r="U12" s="48"/>
      <c r="V12" s="48"/>
      <c r="Z12" s="30"/>
    </row>
    <row r="13" spans="2:27" ht="30" customHeight="1" thickBot="1">
      <c r="B13" s="13">
        <v>1487</v>
      </c>
      <c r="C13" s="23"/>
      <c r="D13" s="41" t="s">
        <v>245</v>
      </c>
      <c r="E13" s="41"/>
      <c r="F13" s="41"/>
      <c r="G13" s="18" t="s">
        <v>240</v>
      </c>
      <c r="H13" s="103">
        <f>B13*0.3025</f>
        <v>449.8175</v>
      </c>
      <c r="I13" s="103"/>
      <c r="J13" s="47" t="s">
        <v>194</v>
      </c>
      <c r="K13" s="47"/>
      <c r="L13" s="47" t="s">
        <v>247</v>
      </c>
      <c r="M13" s="47"/>
      <c r="N13" s="47" t="s">
        <v>246</v>
      </c>
      <c r="O13" s="47"/>
      <c r="P13" s="104">
        <v>1212567</v>
      </c>
      <c r="Q13" s="104"/>
      <c r="R13" s="104"/>
      <c r="S13" s="47" t="s">
        <v>244</v>
      </c>
      <c r="T13" s="47"/>
      <c r="U13" s="47"/>
      <c r="V13" s="47"/>
      <c r="Y13" s="38"/>
      <c r="Z13" s="30">
        <f>B13*0.3025</f>
        <v>449.8175</v>
      </c>
      <c r="AA13" s="37"/>
    </row>
    <row r="14" spans="2:27" ht="30" hidden="1" customHeight="1" thickBot="1">
      <c r="B14" s="13">
        <v>195</v>
      </c>
      <c r="C14" s="23"/>
      <c r="D14" s="41"/>
      <c r="E14" s="41"/>
      <c r="F14" s="41"/>
      <c r="G14" s="18"/>
      <c r="H14" s="103"/>
      <c r="I14" s="103"/>
      <c r="J14" s="47"/>
      <c r="K14" s="47"/>
      <c r="L14" s="47"/>
      <c r="M14" s="47"/>
      <c r="N14" s="47"/>
      <c r="O14" s="47"/>
      <c r="P14" s="104"/>
      <c r="Q14" s="104"/>
      <c r="R14" s="104"/>
      <c r="S14" s="47"/>
      <c r="T14" s="47"/>
      <c r="U14" s="47"/>
      <c r="V14" s="47"/>
      <c r="Y14" s="38"/>
      <c r="Z14" s="30">
        <f t="shared" ref="Z14:Z19" si="0">B14*0.3025</f>
        <v>58.987499999999997</v>
      </c>
      <c r="AA14" s="37"/>
    </row>
    <row r="15" spans="2:27" ht="30" hidden="1" customHeight="1" thickBot="1">
      <c r="B15" s="13">
        <v>16</v>
      </c>
      <c r="C15" s="23"/>
      <c r="D15" s="41"/>
      <c r="E15" s="41"/>
      <c r="F15" s="41"/>
      <c r="G15" s="18"/>
      <c r="H15" s="103"/>
      <c r="I15" s="103"/>
      <c r="J15" s="47"/>
      <c r="K15" s="47"/>
      <c r="L15" s="47"/>
      <c r="M15" s="47"/>
      <c r="N15" s="47"/>
      <c r="O15" s="47"/>
      <c r="P15" s="104"/>
      <c r="Q15" s="104"/>
      <c r="R15" s="104"/>
      <c r="S15" s="47"/>
      <c r="T15" s="47"/>
      <c r="U15" s="47"/>
      <c r="V15" s="47"/>
      <c r="Y15" s="38"/>
      <c r="Z15" s="30">
        <f t="shared" si="0"/>
        <v>4.84</v>
      </c>
      <c r="AA15" s="37"/>
    </row>
    <row r="16" spans="2:27" ht="30" hidden="1" customHeight="1" thickBot="1">
      <c r="B16" s="13">
        <v>265</v>
      </c>
      <c r="C16" s="23"/>
      <c r="D16" s="41"/>
      <c r="E16" s="41"/>
      <c r="F16" s="41"/>
      <c r="G16" s="18"/>
      <c r="H16" s="103"/>
      <c r="I16" s="103"/>
      <c r="J16" s="47"/>
      <c r="K16" s="47"/>
      <c r="L16" s="47"/>
      <c r="M16" s="47"/>
      <c r="N16" s="47"/>
      <c r="O16" s="47"/>
      <c r="P16" s="104"/>
      <c r="Q16" s="104"/>
      <c r="R16" s="104"/>
      <c r="S16" s="47"/>
      <c r="T16" s="47"/>
      <c r="U16" s="47"/>
      <c r="V16" s="47"/>
      <c r="Y16" s="38"/>
      <c r="Z16" s="30">
        <f t="shared" si="0"/>
        <v>80.162499999999994</v>
      </c>
      <c r="AA16" s="37"/>
    </row>
    <row r="17" spans="2:27" ht="30" hidden="1" customHeight="1" thickBot="1">
      <c r="B17" s="13">
        <v>746</v>
      </c>
      <c r="C17" s="23"/>
      <c r="D17" s="41"/>
      <c r="E17" s="41"/>
      <c r="F17" s="41"/>
      <c r="G17" s="18"/>
      <c r="H17" s="103"/>
      <c r="I17" s="103"/>
      <c r="J17" s="47"/>
      <c r="K17" s="47"/>
      <c r="L17" s="47"/>
      <c r="M17" s="47"/>
      <c r="N17" s="47"/>
      <c r="O17" s="47"/>
      <c r="P17" s="104"/>
      <c r="Q17" s="104"/>
      <c r="R17" s="104"/>
      <c r="S17" s="47"/>
      <c r="T17" s="47"/>
      <c r="U17" s="47"/>
      <c r="V17" s="47"/>
      <c r="Y17" s="38"/>
      <c r="Z17" s="30">
        <f t="shared" si="0"/>
        <v>225.66499999999999</v>
      </c>
      <c r="AA17" s="37"/>
    </row>
    <row r="18" spans="2:27" ht="30" hidden="1" customHeight="1" thickBot="1">
      <c r="B18" s="13">
        <v>372</v>
      </c>
      <c r="C18" s="23"/>
      <c r="D18" s="41"/>
      <c r="E18" s="41"/>
      <c r="F18" s="41"/>
      <c r="G18" s="18"/>
      <c r="H18" s="103"/>
      <c r="I18" s="103"/>
      <c r="J18" s="47"/>
      <c r="K18" s="47"/>
      <c r="L18" s="47"/>
      <c r="M18" s="47"/>
      <c r="N18" s="47"/>
      <c r="O18" s="47"/>
      <c r="P18" s="104"/>
      <c r="Q18" s="104"/>
      <c r="R18" s="104"/>
      <c r="S18" s="47"/>
      <c r="T18" s="47"/>
      <c r="U18" s="47"/>
      <c r="V18" s="47"/>
      <c r="Y18" s="38"/>
      <c r="Z18" s="30">
        <f t="shared" si="0"/>
        <v>112.53</v>
      </c>
      <c r="AA18" s="37"/>
    </row>
    <row r="19" spans="2:27" ht="30" hidden="1" customHeight="1" thickBot="1">
      <c r="B19" s="13">
        <v>293</v>
      </c>
      <c r="C19" s="23"/>
      <c r="D19" s="100"/>
      <c r="E19" s="101"/>
      <c r="F19" s="102"/>
      <c r="G19" s="18"/>
      <c r="H19" s="103"/>
      <c r="I19" s="103"/>
      <c r="J19" s="97"/>
      <c r="K19" s="99"/>
      <c r="L19" s="97"/>
      <c r="M19" s="99"/>
      <c r="N19" s="97"/>
      <c r="O19" s="99"/>
      <c r="P19" s="94"/>
      <c r="Q19" s="95"/>
      <c r="R19" s="96"/>
      <c r="S19" s="97"/>
      <c r="T19" s="98"/>
      <c r="U19" s="98"/>
      <c r="V19" s="99"/>
      <c r="Y19" s="38"/>
      <c r="Z19" s="30">
        <f t="shared" si="0"/>
        <v>88.632499999999993</v>
      </c>
      <c r="AA19" s="37" t="s">
        <v>213</v>
      </c>
    </row>
    <row r="20" spans="2:27" ht="30" hidden="1" customHeight="1" thickBot="1">
      <c r="C20" s="23"/>
      <c r="D20" s="100"/>
      <c r="E20" s="101"/>
      <c r="F20" s="102"/>
      <c r="G20" s="18"/>
      <c r="H20" s="103">
        <f t="shared" ref="H20:H22" si="1">B20*0.3025</f>
        <v>0</v>
      </c>
      <c r="I20" s="103"/>
      <c r="J20" s="97"/>
      <c r="K20" s="99"/>
      <c r="L20" s="97"/>
      <c r="M20" s="99"/>
      <c r="N20" s="97"/>
      <c r="O20" s="99"/>
      <c r="P20" s="94"/>
      <c r="Q20" s="95"/>
      <c r="R20" s="96"/>
      <c r="S20" s="97"/>
      <c r="T20" s="98"/>
      <c r="U20" s="98"/>
      <c r="V20" s="99"/>
      <c r="Y20" s="38"/>
      <c r="Z20" s="30"/>
      <c r="AA20" s="37"/>
    </row>
    <row r="21" spans="2:27" ht="30" hidden="1" customHeight="1" thickBot="1">
      <c r="C21" s="23"/>
      <c r="D21" s="100"/>
      <c r="E21" s="101"/>
      <c r="F21" s="102"/>
      <c r="G21" s="18"/>
      <c r="H21" s="103">
        <f t="shared" si="1"/>
        <v>0</v>
      </c>
      <c r="I21" s="103"/>
      <c r="J21" s="97"/>
      <c r="K21" s="99"/>
      <c r="L21" s="97"/>
      <c r="M21" s="99"/>
      <c r="N21" s="97"/>
      <c r="O21" s="99"/>
      <c r="P21" s="94"/>
      <c r="Q21" s="95"/>
      <c r="R21" s="96"/>
      <c r="S21" s="97"/>
      <c r="T21" s="98"/>
      <c r="U21" s="98"/>
      <c r="V21" s="99"/>
      <c r="Y21" s="38"/>
      <c r="Z21" s="30"/>
      <c r="AA21" s="37"/>
    </row>
    <row r="22" spans="2:27" ht="30" hidden="1" customHeight="1" thickBot="1">
      <c r="C22" s="23"/>
      <c r="D22" s="100"/>
      <c r="E22" s="101"/>
      <c r="F22" s="102"/>
      <c r="G22" s="18"/>
      <c r="H22" s="103">
        <f t="shared" si="1"/>
        <v>0</v>
      </c>
      <c r="I22" s="103"/>
      <c r="J22" s="97"/>
      <c r="K22" s="99"/>
      <c r="L22" s="97"/>
      <c r="M22" s="99"/>
      <c r="N22" s="97"/>
      <c r="O22" s="99"/>
      <c r="P22" s="94"/>
      <c r="Q22" s="95"/>
      <c r="R22" s="96"/>
      <c r="S22" s="97"/>
      <c r="T22" s="98"/>
      <c r="U22" s="98"/>
      <c r="V22" s="99"/>
      <c r="Y22" s="38"/>
      <c r="Z22" s="30"/>
      <c r="AA22" s="37"/>
    </row>
    <row r="23" spans="2:27" ht="30" hidden="1" customHeight="1" thickBot="1">
      <c r="B23" s="13">
        <f>SUM(B13:B22)</f>
        <v>3374</v>
      </c>
      <c r="C23" s="23"/>
      <c r="D23" s="41" t="s">
        <v>161</v>
      </c>
      <c r="E23" s="41"/>
      <c r="F23" s="41"/>
      <c r="G23" s="18"/>
      <c r="H23" s="103"/>
      <c r="I23" s="103"/>
      <c r="J23" s="47"/>
      <c r="K23" s="47"/>
      <c r="L23" s="47"/>
      <c r="M23" s="47"/>
      <c r="N23" s="47"/>
      <c r="O23" s="47"/>
      <c r="P23" s="104"/>
      <c r="Q23" s="104"/>
      <c r="R23" s="104"/>
      <c r="S23" s="47"/>
      <c r="T23" s="47"/>
      <c r="U23" s="47"/>
      <c r="V23" s="47"/>
      <c r="Y23" s="38"/>
      <c r="Z23" s="30">
        <f>SUM(Z13:Z22)</f>
        <v>1020.635</v>
      </c>
      <c r="AA23" s="37"/>
    </row>
    <row r="24" spans="2:27" ht="17.25" customHeight="1" thickBot="1">
      <c r="C24" s="23"/>
      <c r="D24" s="43" t="s">
        <v>248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2:27" ht="17.25" customHeight="1" thickBot="1">
      <c r="C25" s="2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2:27" ht="24.75" customHeight="1" thickBot="1">
      <c r="C26" s="2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Z26" s="35"/>
    </row>
    <row r="30" spans="2:27" ht="17.25" thickBot="1">
      <c r="C30" s="23"/>
      <c r="D30" s="7" t="s">
        <v>104</v>
      </c>
    </row>
    <row r="31" spans="2:27" ht="17.25" customHeight="1" thickBot="1">
      <c r="C31" s="23"/>
      <c r="D31" s="46" t="s">
        <v>5</v>
      </c>
      <c r="E31" s="46"/>
      <c r="F31" s="46"/>
      <c r="G31" s="46"/>
      <c r="H31" s="17" t="s">
        <v>15</v>
      </c>
      <c r="I31" s="48" t="s">
        <v>105</v>
      </c>
      <c r="J31" s="48"/>
      <c r="K31" s="48" t="s">
        <v>106</v>
      </c>
      <c r="L31" s="48"/>
      <c r="M31" s="48"/>
      <c r="N31" s="48" t="s">
        <v>107</v>
      </c>
      <c r="O31" s="48"/>
      <c r="P31" s="48"/>
      <c r="Q31" s="48" t="s">
        <v>8</v>
      </c>
      <c r="R31" s="48"/>
      <c r="S31" s="48"/>
      <c r="T31" s="48" t="s">
        <v>27</v>
      </c>
      <c r="U31" s="48"/>
      <c r="V31" s="48"/>
    </row>
    <row r="32" spans="2:27" ht="30" customHeight="1" thickBot="1">
      <c r="B32" s="13">
        <v>573</v>
      </c>
      <c r="C32" s="23"/>
      <c r="D32" s="41" t="s">
        <v>251</v>
      </c>
      <c r="E32" s="41"/>
      <c r="F32" s="41"/>
      <c r="G32" s="41"/>
      <c r="H32" s="18" t="s">
        <v>252</v>
      </c>
      <c r="I32" s="103">
        <f t="shared" ref="I32:I34" si="2">B32*0.3025</f>
        <v>173.33249999999998</v>
      </c>
      <c r="J32" s="103"/>
      <c r="K32" s="105" t="s">
        <v>237</v>
      </c>
      <c r="L32" s="45"/>
      <c r="M32" s="45"/>
      <c r="N32" s="47" t="s">
        <v>238</v>
      </c>
      <c r="O32" s="47"/>
      <c r="P32" s="47"/>
      <c r="Q32" s="47" t="s">
        <v>253</v>
      </c>
      <c r="R32" s="47"/>
      <c r="S32" s="47"/>
      <c r="T32" s="47"/>
      <c r="U32" s="47"/>
      <c r="V32" s="47"/>
      <c r="Z32" s="40" t="s">
        <v>241</v>
      </c>
      <c r="AA32" s="7" t="s">
        <v>254</v>
      </c>
    </row>
    <row r="33" spans="2:22" ht="30" hidden="1" customHeight="1" thickBot="1">
      <c r="B33" s="13">
        <v>198</v>
      </c>
      <c r="C33" s="23"/>
      <c r="D33" s="41" t="s">
        <v>249</v>
      </c>
      <c r="E33" s="41"/>
      <c r="F33" s="41"/>
      <c r="G33" s="41"/>
      <c r="H33" s="18">
        <v>1</v>
      </c>
      <c r="I33" s="103">
        <f t="shared" si="2"/>
        <v>59.894999999999996</v>
      </c>
      <c r="J33" s="103"/>
      <c r="K33" s="105" t="s">
        <v>237</v>
      </c>
      <c r="L33" s="45"/>
      <c r="M33" s="45"/>
      <c r="N33" s="47" t="s">
        <v>238</v>
      </c>
      <c r="O33" s="47"/>
      <c r="P33" s="47"/>
      <c r="Q33" s="47" t="s">
        <v>239</v>
      </c>
      <c r="R33" s="47"/>
      <c r="S33" s="47"/>
      <c r="T33" s="47"/>
      <c r="U33" s="47"/>
      <c r="V33" s="47"/>
    </row>
    <row r="34" spans="2:22" ht="30" hidden="1" customHeight="1" thickBot="1">
      <c r="B34" s="13">
        <v>198</v>
      </c>
      <c r="C34" s="23"/>
      <c r="D34" s="41" t="s">
        <v>250</v>
      </c>
      <c r="E34" s="41"/>
      <c r="F34" s="41"/>
      <c r="G34" s="41"/>
      <c r="H34" s="18">
        <v>1</v>
      </c>
      <c r="I34" s="103">
        <f t="shared" si="2"/>
        <v>59.894999999999996</v>
      </c>
      <c r="J34" s="103"/>
      <c r="K34" s="105" t="s">
        <v>237</v>
      </c>
      <c r="L34" s="45"/>
      <c r="M34" s="45"/>
      <c r="N34" s="47" t="s">
        <v>238</v>
      </c>
      <c r="O34" s="47"/>
      <c r="P34" s="47"/>
      <c r="Q34" s="47" t="s">
        <v>239</v>
      </c>
      <c r="R34" s="47"/>
      <c r="S34" s="47"/>
      <c r="T34" s="47"/>
      <c r="U34" s="47"/>
      <c r="V34" s="47"/>
    </row>
    <row r="35" spans="2:22" ht="30" hidden="1" customHeight="1" thickBot="1">
      <c r="C35" s="23"/>
      <c r="D35" s="41" t="s">
        <v>161</v>
      </c>
      <c r="E35" s="41"/>
      <c r="F35" s="41"/>
      <c r="G35" s="41"/>
      <c r="H35" s="18"/>
      <c r="I35" s="103">
        <f>SUM(I32:J34)</f>
        <v>293.12249999999995</v>
      </c>
      <c r="J35" s="103"/>
      <c r="K35" s="105"/>
      <c r="L35" s="45"/>
      <c r="M35" s="45"/>
      <c r="N35" s="47"/>
      <c r="O35" s="47"/>
      <c r="P35" s="47"/>
      <c r="Q35" s="47"/>
      <c r="R35" s="47"/>
      <c r="S35" s="47"/>
      <c r="T35" s="47"/>
      <c r="U35" s="47"/>
      <c r="V35" s="47"/>
    </row>
    <row r="36" spans="2:22" ht="33.75" customHeight="1" thickBot="1">
      <c r="C36" s="23"/>
      <c r="D36" s="43" t="s">
        <v>214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2:22" ht="17.25" customHeight="1"/>
  </sheetData>
  <mergeCells count="116">
    <mergeCell ref="T35:V35"/>
    <mergeCell ref="N33:P33"/>
    <mergeCell ref="Q33:S33"/>
    <mergeCell ref="T33:V33"/>
    <mergeCell ref="D34:G34"/>
    <mergeCell ref="I34:J34"/>
    <mergeCell ref="K34:M34"/>
    <mergeCell ref="N34:P34"/>
    <mergeCell ref="Q34:S34"/>
    <mergeCell ref="T34:V34"/>
    <mergeCell ref="D33:G33"/>
    <mergeCell ref="I33:J33"/>
    <mergeCell ref="K33:M33"/>
    <mergeCell ref="D21:F21"/>
    <mergeCell ref="D35:G35"/>
    <mergeCell ref="I35:J35"/>
    <mergeCell ref="K35:M35"/>
    <mergeCell ref="N35:P35"/>
    <mergeCell ref="Q35:S35"/>
    <mergeCell ref="I32:J32"/>
    <mergeCell ref="K32:M32"/>
    <mergeCell ref="H12:I12"/>
    <mergeCell ref="H13:I13"/>
    <mergeCell ref="S12:V12"/>
    <mergeCell ref="S13:V13"/>
    <mergeCell ref="N15:O15"/>
    <mergeCell ref="P15:R15"/>
    <mergeCell ref="S15:V15"/>
    <mergeCell ref="N23:O23"/>
    <mergeCell ref="P23:R23"/>
    <mergeCell ref="S23:V23"/>
    <mergeCell ref="N17:O17"/>
    <mergeCell ref="P17:R17"/>
    <mergeCell ref="S17:V17"/>
    <mergeCell ref="H21:I21"/>
    <mergeCell ref="J21:K21"/>
    <mergeCell ref="L21:M21"/>
    <mergeCell ref="N21:O21"/>
    <mergeCell ref="H19:I19"/>
    <mergeCell ref="D12:F12"/>
    <mergeCell ref="D13:F13"/>
    <mergeCell ref="L13:M13"/>
    <mergeCell ref="J12:K12"/>
    <mergeCell ref="J13:K13"/>
    <mergeCell ref="I31:J31"/>
    <mergeCell ref="K31:M31"/>
    <mergeCell ref="L12:M12"/>
    <mergeCell ref="D16:F16"/>
    <mergeCell ref="H16:I16"/>
    <mergeCell ref="J16:K16"/>
    <mergeCell ref="L16:M16"/>
    <mergeCell ref="D15:F15"/>
    <mergeCell ref="H15:I15"/>
    <mergeCell ref="J15:K15"/>
    <mergeCell ref="L15:M15"/>
    <mergeCell ref="D23:F23"/>
    <mergeCell ref="H23:I23"/>
    <mergeCell ref="J23:K23"/>
    <mergeCell ref="L23:M23"/>
    <mergeCell ref="D17:F17"/>
    <mergeCell ref="H17:I17"/>
    <mergeCell ref="J17:K17"/>
    <mergeCell ref="L17:M17"/>
    <mergeCell ref="D36:V36"/>
    <mergeCell ref="D24:V26"/>
    <mergeCell ref="P12:R12"/>
    <mergeCell ref="P13:R13"/>
    <mergeCell ref="N32:P32"/>
    <mergeCell ref="T31:V31"/>
    <mergeCell ref="D32:G32"/>
    <mergeCell ref="Q32:S32"/>
    <mergeCell ref="T32:V32"/>
    <mergeCell ref="N31:P31"/>
    <mergeCell ref="D31:G31"/>
    <mergeCell ref="Q31:S31"/>
    <mergeCell ref="N12:O12"/>
    <mergeCell ref="N13:O13"/>
    <mergeCell ref="N16:O16"/>
    <mergeCell ref="P16:R16"/>
    <mergeCell ref="S16:V16"/>
    <mergeCell ref="D14:F14"/>
    <mergeCell ref="H14:I14"/>
    <mergeCell ref="J14:K14"/>
    <mergeCell ref="L14:M14"/>
    <mergeCell ref="N14:O14"/>
    <mergeCell ref="P14:R14"/>
    <mergeCell ref="S14:V14"/>
    <mergeCell ref="D18:F18"/>
    <mergeCell ref="S18:V18"/>
    <mergeCell ref="H18:I18"/>
    <mergeCell ref="J18:K18"/>
    <mergeCell ref="L18:M18"/>
    <mergeCell ref="N18:O18"/>
    <mergeCell ref="P18:R18"/>
    <mergeCell ref="P20:R20"/>
    <mergeCell ref="S20:V20"/>
    <mergeCell ref="S19:V19"/>
    <mergeCell ref="P19:R19"/>
    <mergeCell ref="N19:O19"/>
    <mergeCell ref="L19:M19"/>
    <mergeCell ref="J19:K19"/>
    <mergeCell ref="D19:F19"/>
    <mergeCell ref="P21:R21"/>
    <mergeCell ref="S21:V21"/>
    <mergeCell ref="D20:F20"/>
    <mergeCell ref="H20:I20"/>
    <mergeCell ref="J20:K20"/>
    <mergeCell ref="L20:M20"/>
    <mergeCell ref="N20:O20"/>
    <mergeCell ref="P22:R22"/>
    <mergeCell ref="S22:V22"/>
    <mergeCell ref="D22:F22"/>
    <mergeCell ref="H22:I22"/>
    <mergeCell ref="J22:K22"/>
    <mergeCell ref="L22:M22"/>
    <mergeCell ref="N22:O2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64B2-A495-4B72-A91B-FD0F12B35931}">
  <dimension ref="A1:BM96"/>
  <sheetViews>
    <sheetView zoomScale="115" zoomScaleNormal="115" workbookViewId="0">
      <selection activeCell="F21" sqref="F21"/>
    </sheetView>
  </sheetViews>
  <sheetFormatPr defaultRowHeight="16.5"/>
  <cols>
    <col min="1" max="52" width="5.125" style="7" customWidth="1"/>
    <col min="53" max="53" width="5.875" style="7" customWidth="1"/>
    <col min="54" max="54" width="4.375" style="7" customWidth="1"/>
    <col min="55" max="55" width="4.125" style="30" customWidth="1"/>
    <col min="56" max="56" width="12.25" style="7" customWidth="1"/>
    <col min="57" max="57" width="5.125" style="7" hidden="1" customWidth="1"/>
    <col min="58" max="64" width="5.125" style="7" customWidth="1"/>
    <col min="65" max="65" width="3.375" style="7" customWidth="1"/>
    <col min="66" max="67" width="5.125" style="7" customWidth="1"/>
    <col min="68" max="16384" width="9" style="7"/>
  </cols>
  <sheetData>
    <row r="1" spans="6:22" ht="18" customHeight="1"/>
    <row r="2" spans="6:22" ht="18" customHeight="1">
      <c r="F2" s="7" t="s">
        <v>28</v>
      </c>
    </row>
    <row r="3" spans="6:22" ht="18" customHeight="1"/>
    <row r="4" spans="6:22" ht="16.5" customHeight="1">
      <c r="F4" s="19" t="s">
        <v>31</v>
      </c>
      <c r="G4" s="19"/>
      <c r="H4" s="19"/>
      <c r="I4" s="19"/>
      <c r="J4" s="19"/>
      <c r="K4" s="19"/>
      <c r="L4" s="19"/>
      <c r="P4" s="50"/>
      <c r="Q4" s="50"/>
      <c r="R4" s="50"/>
      <c r="S4" s="50"/>
      <c r="T4" s="50"/>
      <c r="U4" s="50"/>
      <c r="V4" s="50"/>
    </row>
    <row r="5" spans="6:22" ht="16.5" customHeight="1">
      <c r="F5" s="25" t="s">
        <v>195</v>
      </c>
      <c r="G5" s="25"/>
      <c r="H5" s="25"/>
      <c r="I5" s="25"/>
      <c r="J5" s="25"/>
      <c r="K5" s="25"/>
      <c r="L5" s="25"/>
      <c r="P5" s="140"/>
      <c r="Q5" s="140"/>
      <c r="R5" s="140"/>
      <c r="S5" s="140"/>
      <c r="T5" s="140"/>
      <c r="U5" s="140"/>
      <c r="V5" s="140"/>
    </row>
    <row r="6" spans="6:22" ht="16.5" customHeight="1">
      <c r="F6" s="25" t="s">
        <v>196</v>
      </c>
      <c r="G6" s="25"/>
      <c r="H6" s="25"/>
      <c r="I6" s="25"/>
      <c r="J6" s="25"/>
      <c r="K6" s="25"/>
      <c r="L6" s="25"/>
      <c r="P6" s="140"/>
      <c r="Q6" s="140"/>
      <c r="R6" s="140"/>
      <c r="S6" s="140"/>
      <c r="T6" s="140"/>
      <c r="U6" s="140"/>
      <c r="V6" s="140"/>
    </row>
    <row r="7" spans="6:22" ht="16.5" customHeight="1">
      <c r="F7" s="25" t="s">
        <v>197</v>
      </c>
      <c r="G7" s="25"/>
      <c r="H7" s="25"/>
      <c r="I7" s="25"/>
      <c r="J7" s="25"/>
      <c r="K7" s="25"/>
      <c r="L7" s="25"/>
      <c r="P7" s="140"/>
      <c r="Q7" s="140"/>
      <c r="R7" s="140"/>
      <c r="S7" s="140"/>
      <c r="T7" s="140"/>
      <c r="U7" s="140"/>
      <c r="V7" s="140"/>
    </row>
    <row r="8" spans="6:22" ht="16.5" customHeight="1">
      <c r="F8" s="25" t="s">
        <v>198</v>
      </c>
      <c r="G8" s="25"/>
      <c r="H8" s="25"/>
      <c r="I8" s="25"/>
      <c r="J8" s="25"/>
      <c r="K8" s="25"/>
      <c r="L8" s="25"/>
      <c r="P8" s="140"/>
      <c r="Q8" s="140"/>
      <c r="R8" s="140"/>
      <c r="S8" s="140"/>
      <c r="T8" s="140"/>
      <c r="U8" s="140"/>
      <c r="V8" s="140"/>
    </row>
    <row r="9" spans="6:22" ht="16.5" customHeight="1">
      <c r="F9" s="25" t="s">
        <v>199</v>
      </c>
      <c r="G9" s="25"/>
      <c r="H9" s="25"/>
      <c r="I9" s="25"/>
      <c r="J9" s="25"/>
      <c r="K9" s="25"/>
      <c r="L9" s="25"/>
      <c r="P9" s="140"/>
      <c r="Q9" s="140"/>
      <c r="R9" s="140"/>
      <c r="S9" s="140"/>
      <c r="T9" s="140"/>
      <c r="U9" s="140"/>
      <c r="V9" s="140"/>
    </row>
    <row r="10" spans="6:22" ht="16.5" hidden="1" customHeight="1">
      <c r="F10" s="25"/>
      <c r="G10" s="25"/>
      <c r="H10" s="25"/>
      <c r="I10" s="25"/>
      <c r="J10" s="25"/>
      <c r="K10" s="25"/>
      <c r="L10" s="25"/>
      <c r="P10" s="140"/>
      <c r="Q10" s="140"/>
      <c r="R10" s="140"/>
      <c r="S10" s="140"/>
      <c r="T10" s="140"/>
      <c r="U10" s="140"/>
      <c r="V10" s="140"/>
    </row>
    <row r="11" spans="6:22" ht="16.5" hidden="1" customHeight="1">
      <c r="F11" s="25"/>
      <c r="G11" s="25"/>
      <c r="H11" s="25"/>
      <c r="I11" s="25"/>
      <c r="J11" s="25"/>
      <c r="K11" s="25"/>
      <c r="L11" s="25"/>
      <c r="P11" s="140"/>
      <c r="Q11" s="140"/>
      <c r="R11" s="140"/>
      <c r="S11" s="140"/>
      <c r="T11" s="140"/>
      <c r="U11" s="140"/>
      <c r="V11" s="140"/>
    </row>
    <row r="12" spans="6:22" ht="16.5" customHeight="1">
      <c r="F12" s="25" t="s">
        <v>77</v>
      </c>
      <c r="G12" s="25"/>
      <c r="H12" s="25"/>
      <c r="I12" s="25"/>
      <c r="J12" s="25"/>
      <c r="K12" s="25"/>
      <c r="L12" s="25"/>
      <c r="P12" s="140"/>
      <c r="Q12" s="140"/>
      <c r="R12" s="140"/>
      <c r="S12" s="140"/>
      <c r="T12" s="140"/>
      <c r="U12" s="140"/>
      <c r="V12" s="140"/>
    </row>
    <row r="13" spans="6:22" ht="16.5" customHeight="1">
      <c r="F13" s="25" t="s">
        <v>255</v>
      </c>
      <c r="G13" s="25"/>
      <c r="H13" s="25"/>
      <c r="I13" s="25"/>
      <c r="J13" s="25"/>
      <c r="K13" s="25"/>
      <c r="L13" s="25"/>
      <c r="P13" s="140"/>
      <c r="Q13" s="140"/>
      <c r="R13" s="140"/>
      <c r="S13" s="140"/>
      <c r="T13" s="140"/>
      <c r="U13" s="140"/>
      <c r="V13" s="140"/>
    </row>
    <row r="14" spans="6:22" ht="16.5" customHeight="1">
      <c r="F14" s="25"/>
      <c r="G14" s="25"/>
      <c r="H14" s="25"/>
      <c r="I14" s="25"/>
      <c r="J14" s="25"/>
      <c r="K14" s="25"/>
      <c r="L14" s="25"/>
      <c r="P14" s="49"/>
      <c r="Q14" s="49"/>
      <c r="R14" s="49"/>
      <c r="S14" s="49"/>
      <c r="T14" s="49"/>
      <c r="U14" s="49"/>
      <c r="V14" s="49"/>
    </row>
    <row r="15" spans="6:22" ht="16.5" customHeight="1">
      <c r="F15" s="19" t="s">
        <v>32</v>
      </c>
      <c r="G15" s="19"/>
      <c r="H15" s="19"/>
      <c r="I15" s="19"/>
      <c r="J15" s="19"/>
      <c r="K15" s="19"/>
      <c r="L15" s="19"/>
      <c r="P15" s="49"/>
      <c r="Q15" s="49"/>
      <c r="R15" s="49"/>
      <c r="S15" s="49"/>
      <c r="T15" s="49"/>
      <c r="U15" s="49"/>
      <c r="V15" s="49"/>
    </row>
    <row r="16" spans="6:22" ht="16.5" customHeight="1">
      <c r="F16" s="25" t="s">
        <v>71</v>
      </c>
      <c r="G16" s="25"/>
      <c r="H16" s="25"/>
      <c r="I16" s="25"/>
      <c r="J16" s="25"/>
      <c r="K16" s="25"/>
      <c r="L16" s="25"/>
      <c r="P16" s="49"/>
      <c r="Q16" s="49"/>
      <c r="R16" s="49"/>
      <c r="S16" s="49"/>
      <c r="T16" s="49"/>
      <c r="U16" s="49"/>
      <c r="V16" s="49"/>
    </row>
    <row r="17" spans="3:56" ht="16.5" customHeight="1">
      <c r="F17" s="36"/>
      <c r="G17" s="36"/>
      <c r="H17" s="36"/>
      <c r="I17" s="36"/>
      <c r="J17" s="36"/>
      <c r="K17" s="36"/>
      <c r="L17" s="36"/>
      <c r="P17" s="49"/>
      <c r="Q17" s="49"/>
      <c r="R17" s="49"/>
      <c r="S17" s="49"/>
      <c r="T17" s="49"/>
      <c r="U17" s="49"/>
      <c r="V17" s="49"/>
    </row>
    <row r="18" spans="3:56" ht="16.5" customHeight="1">
      <c r="F18" s="19" t="s">
        <v>33</v>
      </c>
      <c r="G18" s="19"/>
      <c r="H18" s="19"/>
      <c r="I18" s="19"/>
      <c r="J18" s="19"/>
      <c r="K18" s="19"/>
      <c r="L18" s="19"/>
    </row>
    <row r="19" spans="3:56" ht="16.5" hidden="1" customHeight="1">
      <c r="F19" s="25"/>
      <c r="G19" s="25"/>
      <c r="H19" s="25"/>
      <c r="I19" s="25"/>
      <c r="J19" s="25"/>
      <c r="K19" s="25"/>
      <c r="L19" s="25"/>
    </row>
    <row r="20" spans="3:56" ht="16.5" customHeight="1">
      <c r="F20" s="25" t="s">
        <v>279</v>
      </c>
      <c r="G20" s="25"/>
      <c r="H20" s="25"/>
      <c r="I20" s="25"/>
      <c r="J20" s="25"/>
      <c r="K20" s="25"/>
      <c r="L20" s="25"/>
    </row>
    <row r="21" spans="3:56" ht="16.5" customHeight="1">
      <c r="F21" s="25" t="s">
        <v>78</v>
      </c>
      <c r="G21" s="25"/>
      <c r="H21" s="25"/>
      <c r="I21" s="25"/>
      <c r="J21" s="25"/>
      <c r="K21" s="25"/>
      <c r="L21" s="25"/>
      <c r="AT21" s="7" t="s">
        <v>215</v>
      </c>
      <c r="AY21" s="7" t="s">
        <v>216</v>
      </c>
      <c r="BA21" s="7" t="s">
        <v>217</v>
      </c>
    </row>
    <row r="22" spans="3:56" ht="18" customHeight="1">
      <c r="AU22" s="87" t="s">
        <v>218</v>
      </c>
      <c r="AV22" s="87"/>
      <c r="AW22" s="109">
        <v>700000</v>
      </c>
      <c r="AX22" s="109"/>
      <c r="AY22" s="141">
        <f>AW22*3.3025</f>
        <v>2311750</v>
      </c>
      <c r="AZ22" s="142"/>
      <c r="BA22" s="141">
        <f>AY22*L26</f>
        <v>203434000</v>
      </c>
      <c r="BB22" s="142"/>
    </row>
    <row r="23" spans="3:56" ht="18" customHeight="1" thickBot="1">
      <c r="F23" s="50" t="s">
        <v>130</v>
      </c>
      <c r="G23" s="50"/>
      <c r="H23" s="50"/>
      <c r="I23" s="50"/>
    </row>
    <row r="24" spans="3:56" ht="18" customHeight="1" thickBot="1">
      <c r="E24" s="23"/>
      <c r="F24" s="106" t="s">
        <v>5</v>
      </c>
      <c r="G24" s="106"/>
      <c r="H24" s="106" t="s">
        <v>113</v>
      </c>
      <c r="I24" s="106"/>
      <c r="J24" s="106" t="s">
        <v>43</v>
      </c>
      <c r="K24" s="106"/>
      <c r="L24" s="106" t="s">
        <v>103</v>
      </c>
      <c r="M24" s="106"/>
      <c r="N24" s="121" t="s">
        <v>111</v>
      </c>
      <c r="O24" s="121"/>
      <c r="P24" s="121"/>
      <c r="Q24" s="106" t="s">
        <v>179</v>
      </c>
      <c r="R24" s="106"/>
      <c r="S24" s="106"/>
      <c r="T24" s="106" t="s">
        <v>27</v>
      </c>
      <c r="U24" s="106"/>
      <c r="V24" s="106"/>
      <c r="W24" s="106"/>
      <c r="X24" s="106"/>
      <c r="Y24" s="23"/>
      <c r="Z24" s="106" t="s">
        <v>5</v>
      </c>
      <c r="AA24" s="106"/>
      <c r="AB24" s="106" t="s">
        <v>113</v>
      </c>
      <c r="AC24" s="106"/>
      <c r="AD24" s="106" t="s">
        <v>43</v>
      </c>
      <c r="AE24" s="106"/>
      <c r="AF24" s="106" t="s">
        <v>103</v>
      </c>
      <c r="AG24" s="106"/>
      <c r="AH24" s="121" t="s">
        <v>111</v>
      </c>
      <c r="AI24" s="121"/>
      <c r="AJ24" s="121"/>
      <c r="AK24" s="106" t="s">
        <v>179</v>
      </c>
      <c r="AL24" s="106"/>
      <c r="AM24" s="106"/>
      <c r="AN24" s="106" t="s">
        <v>27</v>
      </c>
      <c r="AO24" s="106"/>
      <c r="AP24" s="106"/>
      <c r="AQ24" s="106"/>
      <c r="AR24" s="106"/>
      <c r="AU24" s="7" t="s">
        <v>219</v>
      </c>
      <c r="AV24" s="7">
        <v>2011</v>
      </c>
    </row>
    <row r="25" spans="3:56" ht="18" customHeight="1" thickBot="1">
      <c r="C25" s="7">
        <v>211</v>
      </c>
      <c r="E25" s="23"/>
      <c r="F25" s="123" t="s">
        <v>256</v>
      </c>
      <c r="G25" s="116"/>
      <c r="H25" s="52" t="s">
        <v>257</v>
      </c>
      <c r="I25" s="52"/>
      <c r="J25" s="116" t="s">
        <v>108</v>
      </c>
      <c r="K25" s="116"/>
      <c r="L25" s="116">
        <v>195</v>
      </c>
      <c r="M25" s="116"/>
      <c r="N25" s="119">
        <f>N27-N26</f>
        <v>441596200</v>
      </c>
      <c r="O25" s="119"/>
      <c r="P25" s="119"/>
      <c r="Q25" s="118">
        <f>N25/L25</f>
        <v>2264595.8974358975</v>
      </c>
      <c r="R25" s="118"/>
      <c r="S25" s="118"/>
      <c r="T25" s="116" t="s">
        <v>259</v>
      </c>
      <c r="U25" s="116"/>
      <c r="V25" s="116"/>
      <c r="W25" s="116"/>
      <c r="X25" s="116"/>
      <c r="Y25" s="23"/>
      <c r="Z25" s="123" t="s">
        <v>261</v>
      </c>
      <c r="AA25" s="116"/>
      <c r="AB25" s="127">
        <v>2026.04</v>
      </c>
      <c r="AC25" s="127"/>
      <c r="AD25" s="116" t="s">
        <v>108</v>
      </c>
      <c r="AE25" s="116"/>
      <c r="AF25" s="116">
        <v>446</v>
      </c>
      <c r="AG25" s="116"/>
      <c r="AH25" s="119">
        <f>AH27-AH26</f>
        <v>905384975</v>
      </c>
      <c r="AI25" s="119"/>
      <c r="AJ25" s="119"/>
      <c r="AK25" s="118">
        <f>AH25/AF25</f>
        <v>2030011.1547085203</v>
      </c>
      <c r="AL25" s="118"/>
      <c r="AM25" s="118"/>
      <c r="AN25" s="116" t="s">
        <v>263</v>
      </c>
      <c r="AO25" s="116"/>
      <c r="AP25" s="116"/>
      <c r="AQ25" s="116"/>
      <c r="AR25" s="116"/>
      <c r="AU25" s="7" t="s">
        <v>220</v>
      </c>
      <c r="AV25" s="7">
        <v>2026</v>
      </c>
    </row>
    <row r="26" spans="3:56" ht="40.5" customHeight="1" thickBot="1">
      <c r="E26" s="23"/>
      <c r="F26" s="116"/>
      <c r="G26" s="116"/>
      <c r="H26" s="52"/>
      <c r="I26" s="52"/>
      <c r="J26" s="116" t="s">
        <v>109</v>
      </c>
      <c r="K26" s="116"/>
      <c r="L26" s="111">
        <v>88</v>
      </c>
      <c r="M26" s="111"/>
      <c r="N26" s="119">
        <f>BA28</f>
        <v>142403800</v>
      </c>
      <c r="O26" s="119"/>
      <c r="P26" s="119"/>
      <c r="Q26" s="118">
        <f>N26/L26</f>
        <v>1618225</v>
      </c>
      <c r="R26" s="118"/>
      <c r="S26" s="118"/>
      <c r="T26" s="123" t="s">
        <v>258</v>
      </c>
      <c r="U26" s="116"/>
      <c r="V26" s="116"/>
      <c r="W26" s="116"/>
      <c r="X26" s="116"/>
      <c r="Y26" s="23"/>
      <c r="Z26" s="116"/>
      <c r="AA26" s="116"/>
      <c r="AB26" s="127"/>
      <c r="AC26" s="127"/>
      <c r="AD26" s="116" t="s">
        <v>109</v>
      </c>
      <c r="AE26" s="116"/>
      <c r="AF26" s="111">
        <v>190</v>
      </c>
      <c r="AG26" s="111"/>
      <c r="AH26" s="119">
        <f>BA36</f>
        <v>187615025</v>
      </c>
      <c r="AI26" s="119"/>
      <c r="AJ26" s="119"/>
      <c r="AK26" s="118">
        <f>AH26/AF26</f>
        <v>987447.5</v>
      </c>
      <c r="AL26" s="118"/>
      <c r="AM26" s="118"/>
      <c r="AN26" s="123" t="s">
        <v>262</v>
      </c>
      <c r="AO26" s="116"/>
      <c r="AP26" s="116"/>
      <c r="AQ26" s="116"/>
      <c r="AR26" s="116"/>
      <c r="AU26" s="7" t="s">
        <v>221</v>
      </c>
      <c r="AV26" s="7">
        <f>AV25-AV24</f>
        <v>15</v>
      </c>
    </row>
    <row r="27" spans="3:56" ht="18" customHeight="1" thickBot="1">
      <c r="E27" s="23"/>
      <c r="F27" s="116"/>
      <c r="G27" s="116"/>
      <c r="H27" s="52"/>
      <c r="I27" s="52"/>
      <c r="J27" s="116" t="s">
        <v>114</v>
      </c>
      <c r="K27" s="116"/>
      <c r="L27" s="111">
        <f>SUM(L25:M26)</f>
        <v>283</v>
      </c>
      <c r="M27" s="111"/>
      <c r="N27" s="119">
        <v>584000000</v>
      </c>
      <c r="O27" s="119"/>
      <c r="P27" s="119"/>
      <c r="Q27" s="119">
        <f>N27/L25</f>
        <v>2994871.794871795</v>
      </c>
      <c r="R27" s="119"/>
      <c r="S27" s="119"/>
      <c r="T27" s="111"/>
      <c r="U27" s="111"/>
      <c r="V27" s="111"/>
      <c r="W27" s="111"/>
      <c r="X27" s="111"/>
      <c r="Y27" s="23"/>
      <c r="Z27" s="116"/>
      <c r="AA27" s="116"/>
      <c r="AB27" s="127"/>
      <c r="AC27" s="127"/>
      <c r="AD27" s="116" t="s">
        <v>114</v>
      </c>
      <c r="AE27" s="116"/>
      <c r="AF27" s="111">
        <f>SUM(AF25:AG26)</f>
        <v>636</v>
      </c>
      <c r="AG27" s="111"/>
      <c r="AH27" s="119">
        <v>1093000000</v>
      </c>
      <c r="AI27" s="119"/>
      <c r="AJ27" s="119"/>
      <c r="AK27" s="128">
        <f>AH27/AF25</f>
        <v>2450672.6457399102</v>
      </c>
      <c r="AL27" s="129"/>
      <c r="AM27" s="130"/>
      <c r="AN27" s="111"/>
      <c r="AO27" s="111"/>
      <c r="AP27" s="111"/>
      <c r="AQ27" s="111"/>
      <c r="AR27" s="111"/>
      <c r="AU27" s="7" t="s">
        <v>222</v>
      </c>
      <c r="AV27" s="87">
        <f>(50-15)/50</f>
        <v>0.7</v>
      </c>
      <c r="AW27" s="87"/>
    </row>
    <row r="28" spans="3:56" ht="18" customHeight="1" thickBot="1">
      <c r="E28" s="23"/>
      <c r="F28" s="106" t="s">
        <v>27</v>
      </c>
      <c r="G28" s="106"/>
      <c r="H28" s="124" t="s">
        <v>260</v>
      </c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23"/>
      <c r="Z28" s="106" t="s">
        <v>27</v>
      </c>
      <c r="AA28" s="106"/>
      <c r="AB28" s="124" t="s">
        <v>264</v>
      </c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BA28" s="141">
        <f>BA22*AV27</f>
        <v>142403800</v>
      </c>
      <c r="BB28" s="142"/>
      <c r="BD28" s="39"/>
    </row>
    <row r="29" spans="3:56" ht="29.25" customHeight="1" thickBot="1">
      <c r="E29" s="23"/>
      <c r="F29" s="106"/>
      <c r="G29" s="106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23"/>
      <c r="Z29" s="106"/>
      <c r="AA29" s="106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Y29" s="7" t="s">
        <v>216</v>
      </c>
      <c r="BA29" s="7" t="s">
        <v>217</v>
      </c>
      <c r="BC29" s="31"/>
    </row>
    <row r="30" spans="3:56" ht="18" customHeight="1" thickBot="1">
      <c r="AT30" s="7" t="s">
        <v>223</v>
      </c>
      <c r="AU30" s="87" t="s">
        <v>218</v>
      </c>
      <c r="AV30" s="87"/>
      <c r="AW30" s="109">
        <v>650000</v>
      </c>
      <c r="AX30" s="109"/>
      <c r="AY30" s="141">
        <f>AW30*3.3025</f>
        <v>2146625</v>
      </c>
      <c r="AZ30" s="142"/>
      <c r="BA30" s="141">
        <f>AY30*AF26</f>
        <v>407858750</v>
      </c>
      <c r="BB30" s="142"/>
    </row>
    <row r="31" spans="3:56" ht="18" customHeight="1" thickBot="1">
      <c r="F31" s="106" t="s">
        <v>5</v>
      </c>
      <c r="G31" s="106"/>
      <c r="H31" s="106" t="s">
        <v>113</v>
      </c>
      <c r="I31" s="106"/>
      <c r="J31" s="106" t="s">
        <v>43</v>
      </c>
      <c r="K31" s="106"/>
      <c r="L31" s="106" t="s">
        <v>103</v>
      </c>
      <c r="M31" s="106"/>
      <c r="N31" s="121" t="s">
        <v>111</v>
      </c>
      <c r="O31" s="121"/>
      <c r="P31" s="121"/>
      <c r="Q31" s="106" t="s">
        <v>179</v>
      </c>
      <c r="R31" s="106"/>
      <c r="S31" s="106"/>
      <c r="T31" s="106" t="s">
        <v>27</v>
      </c>
      <c r="U31" s="106"/>
      <c r="V31" s="106"/>
      <c r="W31" s="106"/>
      <c r="X31" s="106"/>
    </row>
    <row r="32" spans="3:56" ht="18" customHeight="1" thickBot="1">
      <c r="C32" s="7">
        <v>2253</v>
      </c>
      <c r="F32" s="123" t="s">
        <v>200</v>
      </c>
      <c r="G32" s="116"/>
      <c r="H32" s="127">
        <v>2021.04</v>
      </c>
      <c r="I32" s="127"/>
      <c r="J32" s="116" t="s">
        <v>108</v>
      </c>
      <c r="K32" s="116"/>
      <c r="L32" s="116">
        <f>8805*0.3025</f>
        <v>2663.5124999999998</v>
      </c>
      <c r="M32" s="116"/>
      <c r="N32" s="119">
        <v>6584000000</v>
      </c>
      <c r="O32" s="119"/>
      <c r="P32" s="119"/>
      <c r="Q32" s="118">
        <f>N32/L32</f>
        <v>2471923.8223961783</v>
      </c>
      <c r="R32" s="118"/>
      <c r="S32" s="118"/>
      <c r="T32" s="116" t="s">
        <v>201</v>
      </c>
      <c r="U32" s="116"/>
      <c r="V32" s="116"/>
      <c r="W32" s="116"/>
      <c r="X32" s="116"/>
      <c r="AU32" s="7" t="s">
        <v>219</v>
      </c>
      <c r="AV32" s="7">
        <v>1999</v>
      </c>
    </row>
    <row r="33" spans="1:65" ht="18" customHeight="1" thickBot="1">
      <c r="F33" s="116"/>
      <c r="G33" s="116"/>
      <c r="H33" s="127"/>
      <c r="I33" s="127"/>
      <c r="J33" s="116" t="s">
        <v>109</v>
      </c>
      <c r="K33" s="116"/>
      <c r="L33" s="111"/>
      <c r="M33" s="111"/>
      <c r="N33" s="119"/>
      <c r="O33" s="119"/>
      <c r="P33" s="119"/>
      <c r="Q33" s="118"/>
      <c r="R33" s="118"/>
      <c r="S33" s="118"/>
      <c r="T33" s="116" t="s">
        <v>192</v>
      </c>
      <c r="U33" s="116"/>
      <c r="V33" s="116"/>
      <c r="W33" s="116"/>
      <c r="X33" s="116"/>
      <c r="AU33" s="7" t="s">
        <v>220</v>
      </c>
      <c r="AV33" s="7">
        <v>2026</v>
      </c>
    </row>
    <row r="34" spans="1:65" ht="18" customHeight="1" thickBot="1">
      <c r="D34" s="7" t="s">
        <v>190</v>
      </c>
      <c r="F34" s="116"/>
      <c r="G34" s="116"/>
      <c r="H34" s="127"/>
      <c r="I34" s="127"/>
      <c r="J34" s="116" t="s">
        <v>114</v>
      </c>
      <c r="K34" s="116"/>
      <c r="L34" s="111">
        <f>SUM(L32:M33)</f>
        <v>2663.5124999999998</v>
      </c>
      <c r="M34" s="111"/>
      <c r="N34" s="119">
        <f>SUM(N32:P33)</f>
        <v>6584000000</v>
      </c>
      <c r="O34" s="119"/>
      <c r="P34" s="119"/>
      <c r="Q34" s="119">
        <f>SUM(Q32:S33)</f>
        <v>2471923.8223961783</v>
      </c>
      <c r="R34" s="119"/>
      <c r="S34" s="119"/>
      <c r="T34" s="111"/>
      <c r="U34" s="111"/>
      <c r="V34" s="111"/>
      <c r="W34" s="111"/>
      <c r="X34" s="111"/>
      <c r="AU34" s="7" t="s">
        <v>221</v>
      </c>
      <c r="AV34" s="7">
        <f>AV33-AV32</f>
        <v>27</v>
      </c>
    </row>
    <row r="35" spans="1:65" ht="18" customHeight="1" thickBot="1">
      <c r="F35" s="106" t="s">
        <v>27</v>
      </c>
      <c r="G35" s="106"/>
      <c r="H35" s="124" t="s">
        <v>203</v>
      </c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AU35" s="7" t="s">
        <v>222</v>
      </c>
      <c r="AV35" s="87">
        <f>(50-AV34)/50</f>
        <v>0.46</v>
      </c>
      <c r="AW35" s="87"/>
    </row>
    <row r="36" spans="1:65" ht="18" customHeight="1" thickBot="1">
      <c r="F36" s="106"/>
      <c r="G36" s="106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BA36" s="141">
        <f>BA30*AV35</f>
        <v>187615025</v>
      </c>
      <c r="BB36" s="142"/>
    </row>
    <row r="37" spans="1:65" ht="18" customHeight="1">
      <c r="BC37" s="31"/>
    </row>
    <row r="38" spans="1:65" ht="18" customHeight="1">
      <c r="Z38" s="50" t="s">
        <v>53</v>
      </c>
      <c r="AA38" s="50"/>
      <c r="AB38" s="50"/>
      <c r="AC38" s="50"/>
      <c r="AU38" s="50" t="s">
        <v>53</v>
      </c>
      <c r="AV38" s="50"/>
      <c r="AW38" s="50"/>
      <c r="AX38" s="50"/>
      <c r="BC38" s="7"/>
    </row>
    <row r="39" spans="1:65" ht="18" customHeight="1" thickBot="1">
      <c r="F39" s="50" t="s">
        <v>53</v>
      </c>
      <c r="G39" s="50"/>
      <c r="H39" s="50"/>
      <c r="I39" s="50"/>
      <c r="Z39" s="122" t="s">
        <v>242</v>
      </c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122"/>
      <c r="AR39" s="122"/>
      <c r="AU39" s="122" t="s">
        <v>230</v>
      </c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</row>
    <row r="40" spans="1:65" ht="18" customHeight="1" thickBot="1">
      <c r="F40" s="122" t="s">
        <v>224</v>
      </c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Z40" s="106" t="s">
        <v>5</v>
      </c>
      <c r="AA40" s="106"/>
      <c r="AB40" s="106" t="s">
        <v>43</v>
      </c>
      <c r="AC40" s="106"/>
      <c r="AD40" s="106" t="s">
        <v>103</v>
      </c>
      <c r="AE40" s="106"/>
      <c r="AF40" s="106" t="s">
        <v>14</v>
      </c>
      <c r="AG40" s="106"/>
      <c r="AH40" s="106"/>
      <c r="AI40" s="106" t="s">
        <v>179</v>
      </c>
      <c r="AJ40" s="106"/>
      <c r="AK40" s="121" t="s">
        <v>115</v>
      </c>
      <c r="AL40" s="121"/>
      <c r="AM40" s="121"/>
      <c r="AN40" s="106" t="s">
        <v>179</v>
      </c>
      <c r="AO40" s="106"/>
      <c r="AP40" s="106" t="s">
        <v>121</v>
      </c>
      <c r="AQ40" s="106"/>
      <c r="AR40" s="106"/>
      <c r="AU40" s="106" t="s">
        <v>5</v>
      </c>
      <c r="AV40" s="106"/>
      <c r="AW40" s="106" t="s">
        <v>43</v>
      </c>
      <c r="AX40" s="106"/>
      <c r="AY40" s="106" t="s">
        <v>103</v>
      </c>
      <c r="AZ40" s="106"/>
      <c r="BA40" s="106" t="s">
        <v>14</v>
      </c>
      <c r="BB40" s="106"/>
      <c r="BC40" s="106"/>
      <c r="BD40" s="106" t="s">
        <v>179</v>
      </c>
      <c r="BE40" s="106"/>
      <c r="BF40" s="121" t="s">
        <v>115</v>
      </c>
      <c r="BG40" s="121"/>
      <c r="BH40" s="121"/>
      <c r="BI40" s="106" t="s">
        <v>179</v>
      </c>
      <c r="BJ40" s="106"/>
      <c r="BK40" s="106" t="s">
        <v>121</v>
      </c>
      <c r="BL40" s="106"/>
      <c r="BM40" s="106"/>
    </row>
    <row r="41" spans="1:65" ht="18" customHeight="1" thickBot="1">
      <c r="A41" s="23" t="s">
        <v>123</v>
      </c>
      <c r="B41" s="23"/>
      <c r="C41" s="23"/>
      <c r="D41" s="23"/>
      <c r="F41" s="106" t="s">
        <v>5</v>
      </c>
      <c r="G41" s="106"/>
      <c r="H41" s="106" t="s">
        <v>43</v>
      </c>
      <c r="I41" s="106"/>
      <c r="J41" s="106" t="s">
        <v>103</v>
      </c>
      <c r="K41" s="106"/>
      <c r="L41" s="106" t="s">
        <v>14</v>
      </c>
      <c r="M41" s="106"/>
      <c r="N41" s="106"/>
      <c r="O41" s="106" t="s">
        <v>179</v>
      </c>
      <c r="P41" s="106"/>
      <c r="Q41" s="121" t="s">
        <v>115</v>
      </c>
      <c r="R41" s="121"/>
      <c r="S41" s="121"/>
      <c r="T41" s="106" t="s">
        <v>179</v>
      </c>
      <c r="U41" s="106"/>
      <c r="V41" s="106" t="s">
        <v>121</v>
      </c>
      <c r="W41" s="106"/>
      <c r="X41" s="106"/>
      <c r="Z41" s="123" t="s">
        <v>243</v>
      </c>
      <c r="AA41" s="116"/>
      <c r="AB41" s="116" t="s">
        <v>108</v>
      </c>
      <c r="AC41" s="116"/>
      <c r="AD41" s="117">
        <v>515</v>
      </c>
      <c r="AE41" s="117"/>
      <c r="AF41" s="118">
        <v>1015469000</v>
      </c>
      <c r="AG41" s="118"/>
      <c r="AH41" s="118"/>
      <c r="AI41" s="119">
        <f>AF41/AD41</f>
        <v>1971784.4660194174</v>
      </c>
      <c r="AJ41" s="119"/>
      <c r="AK41" s="119">
        <f>AF41*AP44</f>
        <v>237066065.10759538</v>
      </c>
      <c r="AL41" s="119"/>
      <c r="AM41" s="119"/>
      <c r="AN41" s="118">
        <f>AK41/AD41</f>
        <v>460322.45651960268</v>
      </c>
      <c r="AO41" s="118"/>
      <c r="AP41" s="117" t="s">
        <v>227</v>
      </c>
      <c r="AQ41" s="117"/>
      <c r="AR41" s="117"/>
      <c r="AU41" s="123" t="s">
        <v>229</v>
      </c>
      <c r="AV41" s="116"/>
      <c r="AW41" s="116" t="s">
        <v>108</v>
      </c>
      <c r="AX41" s="116"/>
      <c r="AY41" s="117">
        <v>77.5</v>
      </c>
      <c r="AZ41" s="117"/>
      <c r="BA41" s="118">
        <v>455669600</v>
      </c>
      <c r="BB41" s="118"/>
      <c r="BC41" s="118"/>
      <c r="BD41" s="119">
        <f>BA41/AY41</f>
        <v>5879607.7419354841</v>
      </c>
      <c r="BE41" s="119"/>
      <c r="BF41" s="119">
        <f>BA41*BK44</f>
        <v>354744969.37249333</v>
      </c>
      <c r="BG41" s="119"/>
      <c r="BH41" s="119"/>
      <c r="BI41" s="118">
        <f>BF41/AY41</f>
        <v>4577354.443516043</v>
      </c>
      <c r="BJ41" s="118"/>
      <c r="BK41" s="117" t="s">
        <v>231</v>
      </c>
      <c r="BL41" s="117"/>
      <c r="BM41" s="117"/>
    </row>
    <row r="42" spans="1:65" ht="18" customHeight="1" thickBot="1">
      <c r="A42" s="23" t="s">
        <v>131</v>
      </c>
      <c r="B42" s="23"/>
      <c r="C42" s="23"/>
      <c r="D42" s="23"/>
      <c r="F42" s="123" t="s">
        <v>225</v>
      </c>
      <c r="G42" s="116"/>
      <c r="H42" s="116" t="s">
        <v>108</v>
      </c>
      <c r="I42" s="116"/>
      <c r="J42" s="117">
        <v>341</v>
      </c>
      <c r="K42" s="117"/>
      <c r="L42" s="117">
        <v>1183030000</v>
      </c>
      <c r="M42" s="117"/>
      <c r="N42" s="117"/>
      <c r="O42" s="113">
        <f>L42/J42</f>
        <v>3469296.1876832843</v>
      </c>
      <c r="P42" s="113"/>
      <c r="Q42" s="113">
        <v>612000000</v>
      </c>
      <c r="R42" s="113"/>
      <c r="S42" s="113"/>
      <c r="T42" s="117">
        <f>Q42/J42</f>
        <v>1794721.4076246335</v>
      </c>
      <c r="U42" s="117"/>
      <c r="V42" s="117" t="s">
        <v>205</v>
      </c>
      <c r="W42" s="117"/>
      <c r="X42" s="117"/>
      <c r="Z42" s="116"/>
      <c r="AA42" s="116"/>
      <c r="AB42" s="116" t="s">
        <v>109</v>
      </c>
      <c r="AC42" s="116"/>
      <c r="AD42" s="117">
        <v>148</v>
      </c>
      <c r="AE42" s="117"/>
      <c r="AF42" s="118">
        <v>192328200</v>
      </c>
      <c r="AG42" s="118"/>
      <c r="AH42" s="118"/>
      <c r="AI42" s="119">
        <f>AF42/AD42</f>
        <v>1299514.8648648649</v>
      </c>
      <c r="AJ42" s="119"/>
      <c r="AK42" s="119">
        <f>AF42*AP44</f>
        <v>44899932.526966974</v>
      </c>
      <c r="AL42" s="119"/>
      <c r="AM42" s="119"/>
      <c r="AN42" s="118">
        <f>AK42/AD42</f>
        <v>303377.92247950658</v>
      </c>
      <c r="AO42" s="118"/>
      <c r="AP42" s="117" t="s">
        <v>228</v>
      </c>
      <c r="AQ42" s="117"/>
      <c r="AR42" s="117"/>
      <c r="AU42" s="116"/>
      <c r="AV42" s="116"/>
      <c r="AW42" s="116" t="s">
        <v>109</v>
      </c>
      <c r="AX42" s="116"/>
      <c r="AY42" s="117">
        <v>26</v>
      </c>
      <c r="AZ42" s="117"/>
      <c r="BA42" s="118">
        <v>147898280</v>
      </c>
      <c r="BB42" s="118"/>
      <c r="BC42" s="118"/>
      <c r="BD42" s="119">
        <f>BA42/AY42</f>
        <v>5688395.384615385</v>
      </c>
      <c r="BE42" s="119"/>
      <c r="BF42" s="119">
        <f>BA42*BK44</f>
        <v>115140818.71787024</v>
      </c>
      <c r="BG42" s="119"/>
      <c r="BH42" s="119"/>
      <c r="BI42" s="118">
        <f>BF42/AY42</f>
        <v>4428493.0276103932</v>
      </c>
      <c r="BJ42" s="118"/>
      <c r="BK42" s="117" t="s">
        <v>232</v>
      </c>
      <c r="BL42" s="117"/>
      <c r="BM42" s="117"/>
    </row>
    <row r="43" spans="1:65" ht="18" customHeight="1" thickBot="1">
      <c r="F43" s="116"/>
      <c r="G43" s="116"/>
      <c r="H43" s="116" t="s">
        <v>114</v>
      </c>
      <c r="I43" s="116"/>
      <c r="J43" s="117" t="s">
        <v>122</v>
      </c>
      <c r="K43" s="117"/>
      <c r="L43" s="117">
        <f>L42</f>
        <v>1183030000</v>
      </c>
      <c r="M43" s="117"/>
      <c r="N43" s="117"/>
      <c r="O43" s="113" t="s">
        <v>122</v>
      </c>
      <c r="P43" s="113"/>
      <c r="Q43" s="113">
        <f>Q42</f>
        <v>612000000</v>
      </c>
      <c r="R43" s="113"/>
      <c r="S43" s="113"/>
      <c r="T43" s="113" t="s">
        <v>122</v>
      </c>
      <c r="U43" s="113"/>
      <c r="V43" s="114">
        <f>Q43/L43</f>
        <v>0.51731570627963785</v>
      </c>
      <c r="W43" s="114"/>
      <c r="X43" s="114"/>
      <c r="Z43" s="116"/>
      <c r="AA43" s="116"/>
      <c r="AB43" s="111" t="s">
        <v>116</v>
      </c>
      <c r="AC43" s="111"/>
      <c r="AD43" s="111">
        <v>1.36</v>
      </c>
      <c r="AE43" s="111"/>
      <c r="AF43" s="119">
        <v>28845000</v>
      </c>
      <c r="AG43" s="119"/>
      <c r="AH43" s="119"/>
      <c r="AI43" s="119">
        <f>AF43/AD43</f>
        <v>21209558.823529411</v>
      </c>
      <c r="AJ43" s="119"/>
      <c r="AK43" s="119">
        <f>AF43*AP44</f>
        <v>6734002.3654376343</v>
      </c>
      <c r="AL43" s="119"/>
      <c r="AM43" s="119"/>
      <c r="AN43" s="118">
        <f>AK43/AD43</f>
        <v>4951472.3275276721</v>
      </c>
      <c r="AO43" s="118"/>
      <c r="AP43" s="111"/>
      <c r="AQ43" s="111"/>
      <c r="AR43" s="111"/>
      <c r="AU43" s="116"/>
      <c r="AV43" s="116"/>
      <c r="AW43" s="111" t="s">
        <v>116</v>
      </c>
      <c r="AX43" s="111"/>
      <c r="AY43" s="111">
        <v>11</v>
      </c>
      <c r="AZ43" s="111"/>
      <c r="BA43" s="119">
        <v>288000</v>
      </c>
      <c r="BB43" s="119"/>
      <c r="BC43" s="119"/>
      <c r="BD43" s="119">
        <f>BA43/AY43</f>
        <v>26181.81818181818</v>
      </c>
      <c r="BE43" s="119"/>
      <c r="BF43" s="119">
        <f>BA43*BK44</f>
        <v>224211.90963645166</v>
      </c>
      <c r="BG43" s="119"/>
      <c r="BH43" s="119"/>
      <c r="BI43" s="118">
        <f>BF43/AY43</f>
        <v>20382.900876041062</v>
      </c>
      <c r="BJ43" s="118"/>
      <c r="BK43" s="111"/>
      <c r="BL43" s="111"/>
      <c r="BM43" s="111"/>
    </row>
    <row r="44" spans="1:65" ht="18" customHeight="1" thickBot="1">
      <c r="D44" s="7" t="s">
        <v>186</v>
      </c>
      <c r="F44" s="106" t="s">
        <v>120</v>
      </c>
      <c r="G44" s="106"/>
      <c r="H44" s="106"/>
      <c r="I44" s="52" t="s">
        <v>202</v>
      </c>
      <c r="J44" s="52"/>
      <c r="K44" s="52"/>
      <c r="L44" s="106" t="s">
        <v>118</v>
      </c>
      <c r="M44" s="106"/>
      <c r="N44" s="27">
        <v>3</v>
      </c>
      <c r="O44" s="106" t="s">
        <v>119</v>
      </c>
      <c r="P44" s="106"/>
      <c r="Q44" s="28">
        <v>8</v>
      </c>
      <c r="R44" s="121" t="s">
        <v>124</v>
      </c>
      <c r="S44" s="121"/>
      <c r="T44" s="121"/>
      <c r="U44" s="121"/>
      <c r="V44" s="111">
        <v>598800000</v>
      </c>
      <c r="W44" s="111"/>
      <c r="X44" s="111"/>
      <c r="Z44" s="116"/>
      <c r="AA44" s="116"/>
      <c r="AB44" s="116" t="s">
        <v>114</v>
      </c>
      <c r="AC44" s="116"/>
      <c r="AD44" s="117">
        <f>SUM(AD41:AE43)</f>
        <v>664.36</v>
      </c>
      <c r="AE44" s="117"/>
      <c r="AF44" s="118">
        <f>SUM(AF41:AH43)</f>
        <v>1236642200</v>
      </c>
      <c r="AG44" s="118"/>
      <c r="AH44" s="118"/>
      <c r="AI44" s="119">
        <f>AF44/AD41</f>
        <v>2401246.990291262</v>
      </c>
      <c r="AJ44" s="119"/>
      <c r="AK44" s="119">
        <v>288700000</v>
      </c>
      <c r="AL44" s="119"/>
      <c r="AM44" s="119"/>
      <c r="AN44" s="119">
        <f>AK44/AD41</f>
        <v>560582.52427184465</v>
      </c>
      <c r="AO44" s="119"/>
      <c r="AP44" s="114">
        <f>AK44/AF44</f>
        <v>0.23345475352531234</v>
      </c>
      <c r="AQ44" s="114"/>
      <c r="AR44" s="114"/>
      <c r="AU44" s="116"/>
      <c r="AV44" s="116"/>
      <c r="AW44" s="116" t="s">
        <v>114</v>
      </c>
      <c r="AX44" s="116"/>
      <c r="AY44" s="117">
        <f>SUM(AY41:AZ43)</f>
        <v>114.5</v>
      </c>
      <c r="AZ44" s="117"/>
      <c r="BA44" s="118">
        <f>SUM(BA41:BC43)</f>
        <v>603855880</v>
      </c>
      <c r="BB44" s="118"/>
      <c r="BC44" s="118"/>
      <c r="BD44" s="119">
        <f>BA44/AY41</f>
        <v>7791688.7741935486</v>
      </c>
      <c r="BE44" s="119"/>
      <c r="BF44" s="119">
        <v>470110000</v>
      </c>
      <c r="BG44" s="119"/>
      <c r="BH44" s="119"/>
      <c r="BI44" s="119">
        <f>BF44/AY41</f>
        <v>6065935.4838709673</v>
      </c>
      <c r="BJ44" s="119"/>
      <c r="BK44" s="114">
        <f>BF44/BA44</f>
        <v>0.77851357512656827</v>
      </c>
      <c r="BL44" s="114"/>
      <c r="BM44" s="114"/>
    </row>
    <row r="45" spans="1:65" ht="18" customHeight="1" thickBot="1">
      <c r="F45" s="106" t="s">
        <v>27</v>
      </c>
      <c r="G45" s="106"/>
      <c r="H45" s="106"/>
      <c r="I45" s="107" t="s">
        <v>206</v>
      </c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Z45" s="106" t="s">
        <v>120</v>
      </c>
      <c r="AA45" s="106"/>
      <c r="AB45" s="106"/>
      <c r="AC45" s="120" t="s">
        <v>226</v>
      </c>
      <c r="AD45" s="120"/>
      <c r="AE45" s="120"/>
      <c r="AF45" s="106" t="s">
        <v>118</v>
      </c>
      <c r="AG45" s="106"/>
      <c r="AH45" s="29">
        <v>1</v>
      </c>
      <c r="AI45" s="106" t="s">
        <v>119</v>
      </c>
      <c r="AJ45" s="106"/>
      <c r="AK45" s="28">
        <v>1</v>
      </c>
      <c r="AL45" s="121" t="s">
        <v>124</v>
      </c>
      <c r="AM45" s="121"/>
      <c r="AN45" s="121"/>
      <c r="AO45" s="121"/>
      <c r="AP45" s="111">
        <v>0</v>
      </c>
      <c r="AQ45" s="111"/>
      <c r="AR45" s="111"/>
      <c r="AU45" s="106" t="s">
        <v>120</v>
      </c>
      <c r="AV45" s="106"/>
      <c r="AW45" s="106"/>
      <c r="AX45" s="120" t="s">
        <v>233</v>
      </c>
      <c r="AY45" s="120"/>
      <c r="AZ45" s="120"/>
      <c r="BA45" s="106" t="s">
        <v>118</v>
      </c>
      <c r="BB45" s="106"/>
      <c r="BC45" s="29">
        <v>1</v>
      </c>
      <c r="BD45" s="106" t="s">
        <v>119</v>
      </c>
      <c r="BE45" s="106"/>
      <c r="BF45" s="28">
        <v>1</v>
      </c>
      <c r="BG45" s="121" t="s">
        <v>124</v>
      </c>
      <c r="BH45" s="121"/>
      <c r="BI45" s="121"/>
      <c r="BJ45" s="121"/>
      <c r="BK45" s="111">
        <v>0</v>
      </c>
      <c r="BL45" s="111"/>
      <c r="BM45" s="111"/>
    </row>
    <row r="46" spans="1:65" ht="41.25" customHeight="1" thickBot="1">
      <c r="F46" s="106"/>
      <c r="G46" s="106"/>
      <c r="H46" s="106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Z46" s="106" t="s">
        <v>27</v>
      </c>
      <c r="AA46" s="106"/>
      <c r="AB46" s="106"/>
      <c r="AC46" s="107" t="s">
        <v>234</v>
      </c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U46" s="106" t="s">
        <v>27</v>
      </c>
      <c r="AV46" s="106"/>
      <c r="AW46" s="106"/>
      <c r="AX46" s="107" t="s">
        <v>235</v>
      </c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</row>
    <row r="47" spans="1:65" ht="41.25" customHeight="1" thickBot="1">
      <c r="Z47" s="106"/>
      <c r="AA47" s="106"/>
      <c r="AB47" s="106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U47" s="106"/>
      <c r="AV47" s="106"/>
      <c r="AW47" s="106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</row>
    <row r="48" spans="1:65" ht="18" customHeight="1">
      <c r="F48" s="50" t="s">
        <v>53</v>
      </c>
      <c r="G48" s="50"/>
      <c r="H48" s="50"/>
      <c r="I48" s="50"/>
      <c r="AC48" s="7" t="s">
        <v>181</v>
      </c>
    </row>
    <row r="49" spans="6:65" ht="18" customHeight="1" thickBot="1">
      <c r="F49" s="122" t="s">
        <v>207</v>
      </c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Z49" s="9" t="s">
        <v>53</v>
      </c>
      <c r="AA49" s="9"/>
      <c r="AB49" s="9"/>
      <c r="AC49" s="9"/>
      <c r="AU49" s="9" t="s">
        <v>53</v>
      </c>
      <c r="AV49" s="9"/>
      <c r="AW49" s="9"/>
      <c r="AX49" s="9"/>
      <c r="BC49" s="7"/>
    </row>
    <row r="50" spans="6:65" ht="18" customHeight="1" thickBot="1">
      <c r="F50" s="106" t="s">
        <v>5</v>
      </c>
      <c r="G50" s="106"/>
      <c r="H50" s="106" t="s">
        <v>43</v>
      </c>
      <c r="I50" s="106"/>
      <c r="J50" s="106" t="s">
        <v>103</v>
      </c>
      <c r="K50" s="106"/>
      <c r="L50" s="106" t="s">
        <v>14</v>
      </c>
      <c r="M50" s="106"/>
      <c r="N50" s="106"/>
      <c r="O50" s="106" t="s">
        <v>179</v>
      </c>
      <c r="P50" s="106"/>
      <c r="Q50" s="121" t="s">
        <v>115</v>
      </c>
      <c r="R50" s="121"/>
      <c r="S50" s="121"/>
      <c r="T50" s="106" t="s">
        <v>179</v>
      </c>
      <c r="U50" s="106"/>
      <c r="V50" s="106" t="s">
        <v>121</v>
      </c>
      <c r="W50" s="106"/>
      <c r="X50" s="106"/>
      <c r="Y50" s="23"/>
      <c r="Z50" s="122" t="s">
        <v>265</v>
      </c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U50" s="122" t="s">
        <v>268</v>
      </c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  <c r="BL50" s="122"/>
      <c r="BM50" s="122"/>
    </row>
    <row r="51" spans="6:65" ht="18" customHeight="1" thickBot="1">
      <c r="F51" s="123" t="s">
        <v>208</v>
      </c>
      <c r="G51" s="116"/>
      <c r="H51" s="116" t="s">
        <v>108</v>
      </c>
      <c r="I51" s="116"/>
      <c r="J51" s="117">
        <v>415</v>
      </c>
      <c r="K51" s="117"/>
      <c r="L51" s="117">
        <v>1067220000</v>
      </c>
      <c r="M51" s="117"/>
      <c r="N51" s="117"/>
      <c r="O51" s="113">
        <f>L51/J51</f>
        <v>2571614.4578313255</v>
      </c>
      <c r="P51" s="113"/>
      <c r="Q51" s="113">
        <v>751110000</v>
      </c>
      <c r="R51" s="113"/>
      <c r="S51" s="113"/>
      <c r="T51" s="117">
        <f>Q51/J51</f>
        <v>1809903.6144578313</v>
      </c>
      <c r="U51" s="117"/>
      <c r="V51" s="117" t="s">
        <v>210</v>
      </c>
      <c r="W51" s="117"/>
      <c r="X51" s="117"/>
      <c r="Y51" s="23"/>
      <c r="Z51" s="106" t="s">
        <v>5</v>
      </c>
      <c r="AA51" s="106"/>
      <c r="AB51" s="106" t="s">
        <v>43</v>
      </c>
      <c r="AC51" s="106"/>
      <c r="AD51" s="106" t="s">
        <v>103</v>
      </c>
      <c r="AE51" s="106"/>
      <c r="AF51" s="106" t="s">
        <v>14</v>
      </c>
      <c r="AG51" s="106"/>
      <c r="AH51" s="106"/>
      <c r="AI51" s="106" t="s">
        <v>179</v>
      </c>
      <c r="AJ51" s="106"/>
      <c r="AK51" s="121" t="s">
        <v>115</v>
      </c>
      <c r="AL51" s="121"/>
      <c r="AM51" s="121"/>
      <c r="AN51" s="106" t="s">
        <v>179</v>
      </c>
      <c r="AO51" s="106"/>
      <c r="AP51" s="106" t="s">
        <v>121</v>
      </c>
      <c r="AQ51" s="106"/>
      <c r="AR51" s="106"/>
      <c r="AT51" s="23"/>
      <c r="AU51" s="106" t="s">
        <v>5</v>
      </c>
      <c r="AV51" s="106"/>
      <c r="AW51" s="106" t="s">
        <v>43</v>
      </c>
      <c r="AX51" s="106"/>
      <c r="AY51" s="106" t="s">
        <v>103</v>
      </c>
      <c r="AZ51" s="106"/>
      <c r="BA51" s="106" t="s">
        <v>14</v>
      </c>
      <c r="BB51" s="106"/>
      <c r="BC51" s="106"/>
      <c r="BD51" s="106" t="s">
        <v>179</v>
      </c>
      <c r="BE51" s="106"/>
      <c r="BF51" s="121" t="s">
        <v>115</v>
      </c>
      <c r="BG51" s="121"/>
      <c r="BH51" s="121"/>
      <c r="BI51" s="106" t="s">
        <v>179</v>
      </c>
      <c r="BJ51" s="106"/>
      <c r="BK51" s="106" t="s">
        <v>121</v>
      </c>
      <c r="BL51" s="106"/>
      <c r="BM51" s="106"/>
    </row>
    <row r="52" spans="6:65" ht="18" customHeight="1" thickBot="1">
      <c r="F52" s="116"/>
      <c r="G52" s="116"/>
      <c r="H52" s="116" t="s">
        <v>109</v>
      </c>
      <c r="I52" s="116"/>
      <c r="J52" s="117"/>
      <c r="K52" s="117"/>
      <c r="L52" s="117"/>
      <c r="M52" s="117"/>
      <c r="N52" s="117"/>
      <c r="O52" s="113"/>
      <c r="P52" s="113"/>
      <c r="Q52" s="113"/>
      <c r="R52" s="113"/>
      <c r="S52" s="113"/>
      <c r="T52" s="117"/>
      <c r="U52" s="117"/>
      <c r="V52" s="117" t="s">
        <v>192</v>
      </c>
      <c r="W52" s="117"/>
      <c r="X52" s="117"/>
      <c r="Y52" s="23"/>
      <c r="Z52" s="123" t="s">
        <v>266</v>
      </c>
      <c r="AA52" s="116"/>
      <c r="AB52" s="116" t="s">
        <v>108</v>
      </c>
      <c r="AC52" s="116"/>
      <c r="AD52" s="117">
        <v>1096</v>
      </c>
      <c r="AE52" s="117"/>
      <c r="AF52" s="118">
        <v>1550778000</v>
      </c>
      <c r="AG52" s="118"/>
      <c r="AH52" s="118"/>
      <c r="AI52" s="119">
        <f>AF52/AD52</f>
        <v>1414943.4306569344</v>
      </c>
      <c r="AJ52" s="119"/>
      <c r="AK52" s="119">
        <f>AF52*AP57</f>
        <v>702195408.01545298</v>
      </c>
      <c r="AL52" s="119"/>
      <c r="AM52" s="119"/>
      <c r="AN52" s="118">
        <f>AK52/AD52</f>
        <v>640689.24089001189</v>
      </c>
      <c r="AO52" s="118"/>
      <c r="AP52" s="133" t="s">
        <v>267</v>
      </c>
      <c r="AQ52" s="133"/>
      <c r="AR52" s="133"/>
      <c r="AT52" s="23"/>
      <c r="AU52" s="123" t="s">
        <v>269</v>
      </c>
      <c r="AV52" s="116"/>
      <c r="AW52" s="116" t="s">
        <v>108</v>
      </c>
      <c r="AX52" s="116"/>
      <c r="AY52" s="117">
        <v>882</v>
      </c>
      <c r="AZ52" s="117"/>
      <c r="BA52" s="118">
        <v>2417688000</v>
      </c>
      <c r="BB52" s="118"/>
      <c r="BC52" s="118"/>
      <c r="BD52" s="119">
        <f>BA52/AY52</f>
        <v>2741142.8571428573</v>
      </c>
      <c r="BE52" s="119"/>
      <c r="BF52" s="119">
        <f>BA52*BK57</f>
        <v>1419121306.1545339</v>
      </c>
      <c r="BG52" s="119"/>
      <c r="BH52" s="119"/>
      <c r="BI52" s="118">
        <f>BF52/AY52</f>
        <v>1608981.0727375667</v>
      </c>
      <c r="BJ52" s="118"/>
      <c r="BK52" s="133" t="s">
        <v>270</v>
      </c>
      <c r="BL52" s="133"/>
      <c r="BM52" s="133"/>
    </row>
    <row r="53" spans="6:65" ht="18" customHeight="1" thickBot="1">
      <c r="F53" s="116"/>
      <c r="G53" s="116"/>
      <c r="H53" s="116" t="s">
        <v>114</v>
      </c>
      <c r="I53" s="116"/>
      <c r="J53" s="117">
        <f>SUM(J51:K52)</f>
        <v>415</v>
      </c>
      <c r="K53" s="117"/>
      <c r="L53" s="117">
        <f>L51+L52</f>
        <v>1067220000</v>
      </c>
      <c r="M53" s="117"/>
      <c r="N53" s="117"/>
      <c r="O53" s="113">
        <f>L53/J51</f>
        <v>2571614.4578313255</v>
      </c>
      <c r="P53" s="113"/>
      <c r="Q53" s="113">
        <f>Q51</f>
        <v>751110000</v>
      </c>
      <c r="R53" s="113"/>
      <c r="S53" s="113"/>
      <c r="T53" s="113">
        <f>Q53/J51</f>
        <v>1809903.6144578313</v>
      </c>
      <c r="U53" s="113"/>
      <c r="V53" s="114">
        <f>Q53/L53</f>
        <v>0.70380052847585317</v>
      </c>
      <c r="W53" s="114"/>
      <c r="X53" s="114"/>
      <c r="Y53" s="23"/>
      <c r="Z53" s="116"/>
      <c r="AA53" s="116"/>
      <c r="AB53" s="116" t="s">
        <v>109</v>
      </c>
      <c r="AC53" s="116"/>
      <c r="AD53" s="117">
        <v>600.16</v>
      </c>
      <c r="AE53" s="117"/>
      <c r="AF53" s="118">
        <v>803649000</v>
      </c>
      <c r="AG53" s="118"/>
      <c r="AH53" s="118"/>
      <c r="AI53" s="119">
        <f>AF53/AD53</f>
        <v>1339057.9178885631</v>
      </c>
      <c r="AJ53" s="119"/>
      <c r="AK53" s="119">
        <f>AF53*AP57</f>
        <v>363893889.03905702</v>
      </c>
      <c r="AL53" s="119"/>
      <c r="AM53" s="119"/>
      <c r="AN53" s="118">
        <f>AK53/AD53</f>
        <v>606328.12756441126</v>
      </c>
      <c r="AO53" s="118"/>
      <c r="AP53" s="133" t="s">
        <v>182</v>
      </c>
      <c r="AQ53" s="133"/>
      <c r="AR53" s="133"/>
      <c r="AT53" s="23"/>
      <c r="AU53" s="116"/>
      <c r="AV53" s="116"/>
      <c r="AW53" s="116" t="s">
        <v>109</v>
      </c>
      <c r="AX53" s="116"/>
      <c r="AY53" s="117">
        <v>120</v>
      </c>
      <c r="AZ53" s="117"/>
      <c r="BA53" s="118">
        <v>349386810</v>
      </c>
      <c r="BB53" s="118"/>
      <c r="BC53" s="118"/>
      <c r="BD53" s="119">
        <f>BA53/AY53</f>
        <v>2911556.75</v>
      </c>
      <c r="BE53" s="119"/>
      <c r="BF53" s="119">
        <f>BA53*BK57</f>
        <v>205081162.73082629</v>
      </c>
      <c r="BG53" s="119"/>
      <c r="BH53" s="119"/>
      <c r="BI53" s="118">
        <f>BF53/AY53</f>
        <v>1709009.6894235525</v>
      </c>
      <c r="BJ53" s="118"/>
      <c r="BK53" s="133" t="s">
        <v>182</v>
      </c>
      <c r="BL53" s="133"/>
      <c r="BM53" s="133"/>
    </row>
    <row r="54" spans="6:65" ht="18" customHeight="1" thickBot="1">
      <c r="F54" s="106" t="s">
        <v>120</v>
      </c>
      <c r="G54" s="106"/>
      <c r="H54" s="106"/>
      <c r="I54" s="120" t="s">
        <v>209</v>
      </c>
      <c r="J54" s="120"/>
      <c r="K54" s="120"/>
      <c r="L54" s="106" t="s">
        <v>118</v>
      </c>
      <c r="M54" s="106"/>
      <c r="N54" s="29">
        <v>1</v>
      </c>
      <c r="O54" s="106" t="s">
        <v>119</v>
      </c>
      <c r="P54" s="106"/>
      <c r="Q54" s="28">
        <v>1</v>
      </c>
      <c r="R54" s="121" t="s">
        <v>124</v>
      </c>
      <c r="S54" s="121"/>
      <c r="T54" s="121"/>
      <c r="U54" s="121"/>
      <c r="V54" s="111">
        <v>0</v>
      </c>
      <c r="W54" s="111"/>
      <c r="X54" s="111"/>
      <c r="Y54" s="23"/>
      <c r="Z54" s="116"/>
      <c r="AA54" s="116"/>
      <c r="AB54" s="111" t="s">
        <v>116</v>
      </c>
      <c r="AC54" s="111"/>
      <c r="AD54" s="111">
        <v>149</v>
      </c>
      <c r="AE54" s="111"/>
      <c r="AF54" s="119">
        <v>106488000</v>
      </c>
      <c r="AG54" s="119"/>
      <c r="AH54" s="119"/>
      <c r="AI54" s="119">
        <f>AF54/AD54</f>
        <v>714684.56375838921</v>
      </c>
      <c r="AJ54" s="119"/>
      <c r="AK54" s="119">
        <f>AF54*AP57</f>
        <v>48217981.302771613</v>
      </c>
      <c r="AL54" s="119"/>
      <c r="AM54" s="119"/>
      <c r="AN54" s="119">
        <f>AK54/AD54</f>
        <v>323610.61277027929</v>
      </c>
      <c r="AO54" s="119"/>
      <c r="AP54" s="111"/>
      <c r="AQ54" s="111"/>
      <c r="AR54" s="111"/>
      <c r="AT54" s="23"/>
      <c r="AU54" s="116"/>
      <c r="AV54" s="116"/>
      <c r="AW54" s="111" t="s">
        <v>116</v>
      </c>
      <c r="AX54" s="111"/>
      <c r="AY54" s="111">
        <v>69</v>
      </c>
      <c r="AZ54" s="111"/>
      <c r="BA54" s="119">
        <v>43950000</v>
      </c>
      <c r="BB54" s="119"/>
      <c r="BC54" s="119"/>
      <c r="BD54" s="119">
        <f>BA54/AY54</f>
        <v>636956.52173913049</v>
      </c>
      <c r="BE54" s="119"/>
      <c r="BF54" s="119">
        <f>BA54*BK57</f>
        <v>25797531.114640001</v>
      </c>
      <c r="BG54" s="119"/>
      <c r="BH54" s="119"/>
      <c r="BI54" s="119">
        <f>BF54/AY54</f>
        <v>373877.26253101451</v>
      </c>
      <c r="BJ54" s="119"/>
      <c r="BK54" s="111"/>
      <c r="BL54" s="111"/>
      <c r="BM54" s="111"/>
    </row>
    <row r="55" spans="6:65" ht="24" customHeight="1" thickBot="1">
      <c r="F55" s="106" t="s">
        <v>27</v>
      </c>
      <c r="G55" s="106"/>
      <c r="H55" s="106"/>
      <c r="I55" s="107" t="s">
        <v>211</v>
      </c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23"/>
      <c r="Z55" s="116"/>
      <c r="AA55" s="116"/>
      <c r="AB55" s="111" t="s">
        <v>110</v>
      </c>
      <c r="AC55" s="111"/>
      <c r="AD55" s="111">
        <f>SUM(AD52:AE54)</f>
        <v>1845.1599999999999</v>
      </c>
      <c r="AE55" s="111"/>
      <c r="AF55" s="119">
        <f>SUM(AF52:AH54)</f>
        <v>2460915000</v>
      </c>
      <c r="AG55" s="119"/>
      <c r="AH55" s="119"/>
      <c r="AI55" s="119">
        <f>AF55/AD52</f>
        <v>2245360.4014598541</v>
      </c>
      <c r="AJ55" s="119"/>
      <c r="AK55" s="119">
        <v>1455720000</v>
      </c>
      <c r="AL55" s="119"/>
      <c r="AM55" s="119"/>
      <c r="AN55" s="119">
        <f>AK55/AD52</f>
        <v>1328211.6788321168</v>
      </c>
      <c r="AO55" s="119"/>
      <c r="AP55" s="111"/>
      <c r="AQ55" s="111"/>
      <c r="AR55" s="111"/>
      <c r="AT55" s="23"/>
      <c r="AU55" s="116"/>
      <c r="AV55" s="116"/>
      <c r="AW55" s="111" t="s">
        <v>110</v>
      </c>
      <c r="AX55" s="111"/>
      <c r="AY55" s="111">
        <f>SUM(AY52:AZ54)</f>
        <v>1071</v>
      </c>
      <c r="AZ55" s="111"/>
      <c r="BA55" s="119">
        <f>SUM(BA52:BC54)</f>
        <v>2811024810</v>
      </c>
      <c r="BB55" s="119"/>
      <c r="BC55" s="119"/>
      <c r="BD55" s="119">
        <f>BA55/AY52</f>
        <v>3187102.9591836734</v>
      </c>
      <c r="BE55" s="119"/>
      <c r="BF55" s="119">
        <v>1650000000</v>
      </c>
      <c r="BG55" s="119"/>
      <c r="BH55" s="119"/>
      <c r="BI55" s="119">
        <f>BF55/AY52</f>
        <v>1870748.2993197278</v>
      </c>
      <c r="BJ55" s="119"/>
      <c r="BK55" s="111"/>
      <c r="BL55" s="111"/>
      <c r="BM55" s="111"/>
    </row>
    <row r="56" spans="6:65" ht="24" customHeight="1" thickBot="1">
      <c r="F56" s="106"/>
      <c r="G56" s="106"/>
      <c r="H56" s="106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23"/>
      <c r="Z56" s="116"/>
      <c r="AA56" s="116"/>
      <c r="AB56" s="111" t="s">
        <v>117</v>
      </c>
      <c r="AC56" s="111"/>
      <c r="AD56" s="111" t="s">
        <v>122</v>
      </c>
      <c r="AE56" s="111"/>
      <c r="AF56" s="119">
        <v>754000000</v>
      </c>
      <c r="AG56" s="119"/>
      <c r="AH56" s="119"/>
      <c r="AI56" s="139" t="s">
        <v>122</v>
      </c>
      <c r="AJ56" s="139"/>
      <c r="AK56" s="119" t="s">
        <v>122</v>
      </c>
      <c r="AL56" s="119"/>
      <c r="AM56" s="119"/>
      <c r="AN56" s="139" t="s">
        <v>122</v>
      </c>
      <c r="AO56" s="139"/>
      <c r="AP56" s="111" t="s">
        <v>273</v>
      </c>
      <c r="AQ56" s="111"/>
      <c r="AR56" s="111"/>
      <c r="AT56" s="23"/>
      <c r="AU56" s="116"/>
      <c r="AV56" s="116"/>
      <c r="AW56" s="111" t="s">
        <v>117</v>
      </c>
      <c r="AX56" s="111"/>
      <c r="AY56" s="111" t="s">
        <v>122</v>
      </c>
      <c r="AZ56" s="111"/>
      <c r="BA56" s="119"/>
      <c r="BB56" s="119"/>
      <c r="BC56" s="119"/>
      <c r="BD56" s="139" t="s">
        <v>122</v>
      </c>
      <c r="BE56" s="139"/>
      <c r="BF56" s="119" t="s">
        <v>122</v>
      </c>
      <c r="BG56" s="119"/>
      <c r="BH56" s="119"/>
      <c r="BI56" s="139" t="s">
        <v>122</v>
      </c>
      <c r="BJ56" s="139"/>
      <c r="BK56" s="149" t="s">
        <v>274</v>
      </c>
      <c r="BL56" s="149"/>
      <c r="BM56" s="149"/>
    </row>
    <row r="57" spans="6:65" ht="18" customHeight="1" thickBot="1">
      <c r="Y57" s="23"/>
      <c r="Z57" s="116"/>
      <c r="AA57" s="116"/>
      <c r="AB57" s="116" t="s">
        <v>114</v>
      </c>
      <c r="AC57" s="116"/>
      <c r="AD57" s="117">
        <f>SUM(AD55,AD56)</f>
        <v>1845.1599999999999</v>
      </c>
      <c r="AE57" s="117"/>
      <c r="AF57" s="118">
        <f>AF55+AF56</f>
        <v>3214915000</v>
      </c>
      <c r="AG57" s="118"/>
      <c r="AH57" s="118"/>
      <c r="AI57" s="119">
        <f>AF57/AD52</f>
        <v>2933316.6058394159</v>
      </c>
      <c r="AJ57" s="119"/>
      <c r="AK57" s="119">
        <f>SUM(AK55:AM56)</f>
        <v>1455720000</v>
      </c>
      <c r="AL57" s="119"/>
      <c r="AM57" s="119"/>
      <c r="AN57" s="119">
        <f>AN55</f>
        <v>1328211.6788321168</v>
      </c>
      <c r="AO57" s="119"/>
      <c r="AP57" s="114">
        <f>AK57/AF57</f>
        <v>0.45280201809379095</v>
      </c>
      <c r="AQ57" s="114"/>
      <c r="AR57" s="114"/>
      <c r="AT57" s="23"/>
      <c r="AU57" s="116"/>
      <c r="AV57" s="116"/>
      <c r="AW57" s="116" t="s">
        <v>114</v>
      </c>
      <c r="AX57" s="116"/>
      <c r="AY57" s="117">
        <f>SUM(AY55:AZ56)</f>
        <v>1071</v>
      </c>
      <c r="AZ57" s="117"/>
      <c r="BA57" s="118">
        <f>BA55+BA56</f>
        <v>2811024810</v>
      </c>
      <c r="BB57" s="118"/>
      <c r="BC57" s="118"/>
      <c r="BD57" s="119">
        <f>BA57/AY52</f>
        <v>3187102.9591836734</v>
      </c>
      <c r="BE57" s="119"/>
      <c r="BF57" s="119">
        <f>BF55</f>
        <v>1650000000</v>
      </c>
      <c r="BG57" s="119"/>
      <c r="BH57" s="119"/>
      <c r="BI57" s="119">
        <f>BI55</f>
        <v>1870748.2993197278</v>
      </c>
      <c r="BJ57" s="119"/>
      <c r="BK57" s="114">
        <f>BF57/BA57</f>
        <v>0.58697454185756548</v>
      </c>
      <c r="BL57" s="114"/>
      <c r="BM57" s="114"/>
    </row>
    <row r="58" spans="6:65" ht="18" customHeight="1" thickBot="1">
      <c r="Y58" s="23"/>
      <c r="Z58" s="106" t="s">
        <v>120</v>
      </c>
      <c r="AA58" s="106"/>
      <c r="AB58" s="106"/>
      <c r="AC58" s="120" t="s">
        <v>272</v>
      </c>
      <c r="AD58" s="120"/>
      <c r="AE58" s="120"/>
      <c r="AF58" s="106" t="s">
        <v>118</v>
      </c>
      <c r="AG58" s="106"/>
      <c r="AH58" s="29">
        <v>3</v>
      </c>
      <c r="AI58" s="106" t="s">
        <v>119</v>
      </c>
      <c r="AJ58" s="106"/>
      <c r="AK58" s="28">
        <v>2</v>
      </c>
      <c r="AL58" s="121" t="s">
        <v>124</v>
      </c>
      <c r="AM58" s="121"/>
      <c r="AN58" s="121"/>
      <c r="AO58" s="121"/>
      <c r="AP58" s="111">
        <v>1455720000</v>
      </c>
      <c r="AQ58" s="111"/>
      <c r="AR58" s="111"/>
      <c r="AT58" s="23"/>
      <c r="AU58" s="106" t="s">
        <v>120</v>
      </c>
      <c r="AV58" s="106"/>
      <c r="AW58" s="106"/>
      <c r="AX58" s="120" t="s">
        <v>271</v>
      </c>
      <c r="AY58" s="120"/>
      <c r="AZ58" s="120"/>
      <c r="BA58" s="106" t="s">
        <v>118</v>
      </c>
      <c r="BB58" s="106"/>
      <c r="BC58" s="29">
        <v>2</v>
      </c>
      <c r="BD58" s="106" t="s">
        <v>119</v>
      </c>
      <c r="BE58" s="106"/>
      <c r="BF58" s="28">
        <v>2</v>
      </c>
      <c r="BG58" s="121" t="s">
        <v>124</v>
      </c>
      <c r="BH58" s="121"/>
      <c r="BI58" s="121"/>
      <c r="BJ58" s="121"/>
      <c r="BK58" s="111">
        <v>1601000000</v>
      </c>
      <c r="BL58" s="111"/>
      <c r="BM58" s="111"/>
    </row>
    <row r="59" spans="6:65" ht="28.5" customHeight="1" thickBot="1">
      <c r="Y59" s="23"/>
      <c r="Z59" s="106" t="s">
        <v>27</v>
      </c>
      <c r="AA59" s="106"/>
      <c r="AB59" s="106"/>
      <c r="AC59" s="107" t="s">
        <v>275</v>
      </c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T59" s="23"/>
      <c r="AU59" s="106" t="s">
        <v>27</v>
      </c>
      <c r="AV59" s="106"/>
      <c r="AW59" s="106"/>
      <c r="AX59" s="107" t="s">
        <v>276</v>
      </c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</row>
    <row r="60" spans="6:65" ht="28.5" customHeight="1" thickBot="1">
      <c r="Y60" s="23"/>
      <c r="Z60" s="106"/>
      <c r="AA60" s="106"/>
      <c r="AB60" s="106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T60" s="23"/>
      <c r="AU60" s="106"/>
      <c r="AV60" s="106"/>
      <c r="AW60" s="106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</row>
    <row r="61" spans="6:65" ht="18" customHeight="1"/>
    <row r="62" spans="6:65" ht="18" customHeight="1"/>
    <row r="63" spans="6:65" ht="18" customHeight="1" thickBot="1">
      <c r="F63" s="50" t="s">
        <v>54</v>
      </c>
      <c r="G63" s="50"/>
      <c r="H63" s="50"/>
      <c r="I63" s="50"/>
    </row>
    <row r="64" spans="6:65" ht="18" customHeight="1" thickBot="1">
      <c r="F64" s="59" t="s">
        <v>40</v>
      </c>
      <c r="G64" s="59"/>
      <c r="H64" s="59"/>
      <c r="I64" s="52" t="s">
        <v>188</v>
      </c>
      <c r="J64" s="52"/>
      <c r="K64" s="52"/>
      <c r="L64" s="52"/>
      <c r="M64" s="52"/>
      <c r="N64" s="58" t="s">
        <v>39</v>
      </c>
      <c r="O64" s="58"/>
      <c r="P64" s="58"/>
      <c r="Q64" s="138"/>
      <c r="R64" s="138"/>
      <c r="S64" s="138"/>
      <c r="T64" s="138"/>
      <c r="U64" s="138"/>
      <c r="V64" s="138"/>
      <c r="W64" s="138"/>
      <c r="X64" s="138"/>
    </row>
    <row r="65" spans="1:43" ht="18" customHeight="1" thickBot="1">
      <c r="F65" s="59" t="s">
        <v>37</v>
      </c>
      <c r="G65" s="59"/>
      <c r="H65" s="59"/>
      <c r="I65" s="59" t="s">
        <v>125</v>
      </c>
      <c r="J65" s="59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</row>
    <row r="66" spans="1:43" ht="18" customHeight="1">
      <c r="Y66" s="11"/>
      <c r="Z66" s="11"/>
    </row>
    <row r="67" spans="1:43" ht="18" customHeight="1"/>
    <row r="69" spans="1:43" ht="18" customHeight="1" thickBot="1">
      <c r="F69" s="50" t="s">
        <v>55</v>
      </c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Y69" s="33"/>
      <c r="Z69" s="50" t="s">
        <v>55</v>
      </c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</row>
    <row r="70" spans="1:43" ht="18" customHeight="1" thickBot="1">
      <c r="E70" s="23"/>
      <c r="F70" s="135" t="s">
        <v>126</v>
      </c>
      <c r="G70" s="135"/>
      <c r="H70" s="106" t="s">
        <v>43</v>
      </c>
      <c r="I70" s="106"/>
      <c r="J70" s="106" t="s">
        <v>103</v>
      </c>
      <c r="K70" s="106"/>
      <c r="L70" s="136" t="s">
        <v>79</v>
      </c>
      <c r="M70" s="136"/>
      <c r="N70" s="106" t="s">
        <v>112</v>
      </c>
      <c r="O70" s="106"/>
      <c r="P70" s="135" t="s">
        <v>70</v>
      </c>
      <c r="Q70" s="135"/>
      <c r="R70" s="106" t="s">
        <v>112</v>
      </c>
      <c r="S70" s="106"/>
      <c r="T70" s="135" t="s">
        <v>93</v>
      </c>
      <c r="U70" s="135"/>
      <c r="V70" s="106" t="s">
        <v>112</v>
      </c>
      <c r="W70" s="106"/>
      <c r="Y70" s="33"/>
      <c r="Z70" s="135" t="s">
        <v>126</v>
      </c>
      <c r="AA70" s="135"/>
      <c r="AB70" s="106" t="s">
        <v>43</v>
      </c>
      <c r="AC70" s="106"/>
      <c r="AD70" s="106" t="s">
        <v>103</v>
      </c>
      <c r="AE70" s="106"/>
      <c r="AF70" s="136" t="s">
        <v>79</v>
      </c>
      <c r="AG70" s="136"/>
      <c r="AH70" s="106" t="s">
        <v>112</v>
      </c>
      <c r="AI70" s="106"/>
      <c r="AJ70" s="135" t="s">
        <v>70</v>
      </c>
      <c r="AK70" s="135"/>
      <c r="AL70" s="106" t="s">
        <v>112</v>
      </c>
      <c r="AM70" s="106"/>
      <c r="AN70" s="135" t="s">
        <v>93</v>
      </c>
      <c r="AO70" s="135"/>
      <c r="AP70" s="106" t="s">
        <v>112</v>
      </c>
      <c r="AQ70" s="106"/>
    </row>
    <row r="71" spans="1:43" ht="18" customHeight="1" thickBot="1">
      <c r="A71" s="23" t="s">
        <v>123</v>
      </c>
      <c r="B71" s="23"/>
      <c r="C71" s="23"/>
      <c r="D71" s="23"/>
      <c r="E71" s="23"/>
      <c r="F71" s="135"/>
      <c r="G71" s="135"/>
      <c r="H71" s="106"/>
      <c r="I71" s="106"/>
      <c r="J71" s="106"/>
      <c r="K71" s="106"/>
      <c r="L71" s="136"/>
      <c r="M71" s="136"/>
      <c r="N71" s="137" t="s">
        <v>44</v>
      </c>
      <c r="O71" s="137"/>
      <c r="P71" s="135"/>
      <c r="Q71" s="135"/>
      <c r="R71" s="106" t="s">
        <v>45</v>
      </c>
      <c r="S71" s="106"/>
      <c r="T71" s="135"/>
      <c r="U71" s="135"/>
      <c r="V71" s="106" t="s">
        <v>26</v>
      </c>
      <c r="W71" s="106"/>
      <c r="Y71" s="33"/>
      <c r="Z71" s="135"/>
      <c r="AA71" s="135"/>
      <c r="AB71" s="106"/>
      <c r="AC71" s="106"/>
      <c r="AD71" s="106"/>
      <c r="AE71" s="106"/>
      <c r="AF71" s="136"/>
      <c r="AG71" s="136"/>
      <c r="AH71" s="137" t="s">
        <v>44</v>
      </c>
      <c r="AI71" s="137"/>
      <c r="AJ71" s="135"/>
      <c r="AK71" s="135"/>
      <c r="AL71" s="106" t="s">
        <v>45</v>
      </c>
      <c r="AM71" s="106"/>
      <c r="AN71" s="135"/>
      <c r="AO71" s="135"/>
      <c r="AP71" s="106" t="s">
        <v>26</v>
      </c>
      <c r="AQ71" s="106"/>
    </row>
    <row r="72" spans="1:43" ht="18" customHeight="1" thickBot="1">
      <c r="A72" s="23" t="s">
        <v>127</v>
      </c>
      <c r="B72" s="23"/>
      <c r="C72" s="23"/>
      <c r="D72" s="23"/>
      <c r="E72" s="23"/>
      <c r="F72" s="134" t="s">
        <v>277</v>
      </c>
      <c r="G72" s="134"/>
      <c r="H72" s="123" t="s">
        <v>108</v>
      </c>
      <c r="I72" s="123"/>
      <c r="J72" s="116">
        <v>450</v>
      </c>
      <c r="K72" s="116"/>
      <c r="L72" s="112">
        <f>195025000+268975000+569850000+6525000+14500000</f>
        <v>1054875000</v>
      </c>
      <c r="M72" s="112"/>
      <c r="N72" s="133">
        <f>L72/J72</f>
        <v>2344166.6666666665</v>
      </c>
      <c r="O72" s="133"/>
      <c r="P72" s="132">
        <f>L72*R73</f>
        <v>949387500</v>
      </c>
      <c r="Q72" s="132"/>
      <c r="R72" s="133">
        <f>P72/J72</f>
        <v>2109750</v>
      </c>
      <c r="S72" s="133"/>
      <c r="T72" s="132">
        <f>L72*V73</f>
        <v>632925000</v>
      </c>
      <c r="U72" s="132"/>
      <c r="V72" s="133">
        <f>T72/J72</f>
        <v>1406500</v>
      </c>
      <c r="W72" s="133"/>
      <c r="Y72" s="33"/>
      <c r="Z72" s="134" t="s">
        <v>185</v>
      </c>
      <c r="AA72" s="134"/>
      <c r="AB72" s="123" t="s">
        <v>108</v>
      </c>
      <c r="AC72" s="123"/>
      <c r="AD72" s="116">
        <v>108</v>
      </c>
      <c r="AE72" s="116"/>
      <c r="AF72" s="112">
        <v>908304000</v>
      </c>
      <c r="AG72" s="112"/>
      <c r="AH72" s="133">
        <f>AF72/AD72</f>
        <v>8410222.222222222</v>
      </c>
      <c r="AI72" s="133"/>
      <c r="AJ72" s="132">
        <f>AL72*AD72</f>
        <v>648000000</v>
      </c>
      <c r="AK72" s="132"/>
      <c r="AL72" s="133">
        <v>6000000</v>
      </c>
      <c r="AM72" s="133"/>
      <c r="AN72" s="132">
        <f>AP72*AD72</f>
        <v>507600000</v>
      </c>
      <c r="AO72" s="132"/>
      <c r="AP72" s="133">
        <v>4700000</v>
      </c>
      <c r="AQ72" s="133"/>
    </row>
    <row r="73" spans="1:43" ht="18" customHeight="1" thickBot="1">
      <c r="A73" s="23" t="s">
        <v>128</v>
      </c>
      <c r="B73" s="23"/>
      <c r="C73" s="23"/>
      <c r="D73" s="23"/>
      <c r="E73" s="23"/>
      <c r="F73" s="134"/>
      <c r="G73" s="134"/>
      <c r="H73" s="123"/>
      <c r="I73" s="123"/>
      <c r="J73" s="116"/>
      <c r="K73" s="116"/>
      <c r="L73" s="112"/>
      <c r="M73" s="112"/>
      <c r="N73" s="66">
        <f>L72/L76</f>
        <v>0.79982968205538973</v>
      </c>
      <c r="O73" s="66"/>
      <c r="P73" s="132"/>
      <c r="Q73" s="132"/>
      <c r="R73" s="66">
        <v>0.9</v>
      </c>
      <c r="S73" s="66"/>
      <c r="T73" s="132"/>
      <c r="U73" s="132"/>
      <c r="V73" s="66">
        <v>0.6</v>
      </c>
      <c r="W73" s="66"/>
      <c r="Y73" s="33"/>
      <c r="Z73" s="134"/>
      <c r="AA73" s="134"/>
      <c r="AB73" s="123"/>
      <c r="AC73" s="123"/>
      <c r="AD73" s="116"/>
      <c r="AE73" s="116"/>
      <c r="AF73" s="112"/>
      <c r="AG73" s="112"/>
      <c r="AH73" s="66">
        <f>AF72/AF78</f>
        <v>0.70896789309844688</v>
      </c>
      <c r="AI73" s="66"/>
      <c r="AJ73" s="132"/>
      <c r="AK73" s="132"/>
      <c r="AL73" s="66">
        <f>AJ72/AF72</f>
        <v>0.71341753421761878</v>
      </c>
      <c r="AM73" s="66"/>
      <c r="AN73" s="132"/>
      <c r="AO73" s="132"/>
      <c r="AP73" s="66">
        <f>AN72/AF72</f>
        <v>0.5588437351371347</v>
      </c>
      <c r="AQ73" s="66"/>
    </row>
    <row r="74" spans="1:43" ht="18" customHeight="1" thickBot="1">
      <c r="E74" s="23"/>
      <c r="F74" s="134"/>
      <c r="G74" s="134"/>
      <c r="H74" s="123" t="s">
        <v>109</v>
      </c>
      <c r="I74" s="123"/>
      <c r="J74" s="111">
        <v>173</v>
      </c>
      <c r="K74" s="111"/>
      <c r="L74" s="112">
        <f>89884932+89884932+84229671</f>
        <v>263999535</v>
      </c>
      <c r="M74" s="112"/>
      <c r="N74" s="113">
        <f>L74/J74</f>
        <v>1526008.87283237</v>
      </c>
      <c r="O74" s="113"/>
      <c r="P74" s="112">
        <f>L74*R75</f>
        <v>184799674.5</v>
      </c>
      <c r="Q74" s="112"/>
      <c r="R74" s="113">
        <f>P74/J74</f>
        <v>1068206.2109826589</v>
      </c>
      <c r="S74" s="113"/>
      <c r="T74" s="112">
        <f>L74*V75</f>
        <v>105599814</v>
      </c>
      <c r="U74" s="112"/>
      <c r="V74" s="113">
        <f>T74/J74</f>
        <v>610403.54913294793</v>
      </c>
      <c r="W74" s="113"/>
      <c r="Y74" s="33"/>
      <c r="Z74" s="134"/>
      <c r="AA74" s="134"/>
      <c r="AB74" s="123" t="s">
        <v>109</v>
      </c>
      <c r="AC74" s="123"/>
      <c r="AD74" s="111">
        <v>70</v>
      </c>
      <c r="AE74" s="111"/>
      <c r="AF74" s="112">
        <v>372259800</v>
      </c>
      <c r="AG74" s="112"/>
      <c r="AH74" s="113">
        <f>AF74/AD74</f>
        <v>5317997.1428571427</v>
      </c>
      <c r="AI74" s="113"/>
      <c r="AJ74" s="112">
        <f>AL74*AD74</f>
        <v>280000000</v>
      </c>
      <c r="AK74" s="112"/>
      <c r="AL74" s="113">
        <v>4000000</v>
      </c>
      <c r="AM74" s="113"/>
      <c r="AN74" s="112">
        <f>AP74*AD74</f>
        <v>175000000</v>
      </c>
      <c r="AO74" s="112"/>
      <c r="AP74" s="113">
        <v>2500000</v>
      </c>
      <c r="AQ74" s="113"/>
    </row>
    <row r="75" spans="1:43" ht="18" customHeight="1" thickBot="1">
      <c r="E75" s="23"/>
      <c r="F75" s="134"/>
      <c r="G75" s="134"/>
      <c r="H75" s="123"/>
      <c r="I75" s="123"/>
      <c r="J75" s="111"/>
      <c r="K75" s="111"/>
      <c r="L75" s="112"/>
      <c r="M75" s="112"/>
      <c r="N75" s="114">
        <f>L74/L76</f>
        <v>0.20017031794461024</v>
      </c>
      <c r="O75" s="114"/>
      <c r="P75" s="112"/>
      <c r="Q75" s="112"/>
      <c r="R75" s="114">
        <v>0.7</v>
      </c>
      <c r="S75" s="114"/>
      <c r="T75" s="112"/>
      <c r="U75" s="112"/>
      <c r="V75" s="114">
        <v>0.4</v>
      </c>
      <c r="W75" s="114"/>
      <c r="Y75" s="33"/>
      <c r="Z75" s="134"/>
      <c r="AA75" s="134"/>
      <c r="AB75" s="123"/>
      <c r="AC75" s="123"/>
      <c r="AD75" s="111"/>
      <c r="AE75" s="111"/>
      <c r="AF75" s="112"/>
      <c r="AG75" s="112"/>
      <c r="AH75" s="114">
        <f>AF74/AF78</f>
        <v>0.2905637827106885</v>
      </c>
      <c r="AI75" s="114"/>
      <c r="AJ75" s="112"/>
      <c r="AK75" s="112"/>
      <c r="AL75" s="114">
        <f>AJ74/AF74</f>
        <v>0.75216287119909264</v>
      </c>
      <c r="AM75" s="114"/>
      <c r="AN75" s="112"/>
      <c r="AO75" s="112"/>
      <c r="AP75" s="114">
        <f>AN74/AF74</f>
        <v>0.4701017944994329</v>
      </c>
      <c r="AQ75" s="114"/>
    </row>
    <row r="76" spans="1:43" ht="18" customHeight="1" thickBot="1">
      <c r="E76" s="23"/>
      <c r="F76" s="134"/>
      <c r="G76" s="134"/>
      <c r="H76" s="123" t="s">
        <v>114</v>
      </c>
      <c r="I76" s="123"/>
      <c r="J76" s="111">
        <f>SUM(J72:K75)</f>
        <v>623</v>
      </c>
      <c r="K76" s="111"/>
      <c r="L76" s="112">
        <f>SUM(L72:M75)</f>
        <v>1318874535</v>
      </c>
      <c r="M76" s="112"/>
      <c r="N76" s="113">
        <f>L76/J72</f>
        <v>2930832.3</v>
      </c>
      <c r="O76" s="113"/>
      <c r="P76" s="112">
        <f>P72+P74</f>
        <v>1134187174.5</v>
      </c>
      <c r="Q76" s="112"/>
      <c r="R76" s="113">
        <f>P76/J72</f>
        <v>2520415.9433333334</v>
      </c>
      <c r="S76" s="113"/>
      <c r="T76" s="112">
        <f>T72+T74</f>
        <v>738524814</v>
      </c>
      <c r="U76" s="112"/>
      <c r="V76" s="113">
        <f>T76/J72</f>
        <v>1641166.2533333334</v>
      </c>
      <c r="W76" s="113"/>
      <c r="Y76" s="33"/>
      <c r="Z76" s="134"/>
      <c r="AA76" s="134"/>
      <c r="AB76" s="111" t="s">
        <v>116</v>
      </c>
      <c r="AC76" s="111"/>
      <c r="AD76" s="131">
        <v>0.61</v>
      </c>
      <c r="AE76" s="131"/>
      <c r="AF76" s="112">
        <v>600000</v>
      </c>
      <c r="AG76" s="112"/>
      <c r="AH76" s="115">
        <f>AF76/AD76</f>
        <v>983606.55737704923</v>
      </c>
      <c r="AI76" s="115"/>
      <c r="AJ76" s="112">
        <f>AL76*AD76</f>
        <v>305000</v>
      </c>
      <c r="AK76" s="112"/>
      <c r="AL76" s="115">
        <v>500000</v>
      </c>
      <c r="AM76" s="115"/>
      <c r="AN76" s="112">
        <f>AP76*AD76</f>
        <v>61000</v>
      </c>
      <c r="AO76" s="112"/>
      <c r="AP76" s="115">
        <v>100000</v>
      </c>
      <c r="AQ76" s="115"/>
    </row>
    <row r="77" spans="1:43" ht="18" customHeight="1" thickBot="1">
      <c r="E77" s="23"/>
      <c r="F77" s="134"/>
      <c r="G77" s="134"/>
      <c r="H77" s="123"/>
      <c r="I77" s="123"/>
      <c r="J77" s="111"/>
      <c r="K77" s="111"/>
      <c r="L77" s="112"/>
      <c r="M77" s="112"/>
      <c r="N77" s="114">
        <f>L76/L76</f>
        <v>1</v>
      </c>
      <c r="O77" s="114"/>
      <c r="P77" s="112"/>
      <c r="Q77" s="112"/>
      <c r="R77" s="114">
        <f>P76/L76</f>
        <v>0.85996593641107799</v>
      </c>
      <c r="S77" s="114"/>
      <c r="T77" s="112"/>
      <c r="U77" s="112"/>
      <c r="V77" s="114">
        <f>T76/L76</f>
        <v>0.55996593641107795</v>
      </c>
      <c r="W77" s="114"/>
      <c r="Y77" s="33"/>
      <c r="Z77" s="134"/>
      <c r="AA77" s="134"/>
      <c r="AB77" s="111"/>
      <c r="AC77" s="111"/>
      <c r="AD77" s="131"/>
      <c r="AE77" s="131"/>
      <c r="AF77" s="112"/>
      <c r="AG77" s="112"/>
      <c r="AH77" s="114">
        <f>AF76/AF78</f>
        <v>4.6832419086458732E-4</v>
      </c>
      <c r="AI77" s="114"/>
      <c r="AJ77" s="112"/>
      <c r="AK77" s="112"/>
      <c r="AL77" s="114">
        <f>AJ76/AF76</f>
        <v>0.5083333333333333</v>
      </c>
      <c r="AM77" s="114"/>
      <c r="AN77" s="112"/>
      <c r="AO77" s="112"/>
      <c r="AP77" s="114">
        <f>AN76/AF76</f>
        <v>0.10166666666666667</v>
      </c>
      <c r="AQ77" s="114"/>
    </row>
    <row r="78" spans="1:43" ht="18" customHeight="1" thickBot="1">
      <c r="F78" s="22"/>
      <c r="G78" s="24"/>
      <c r="X78" s="11"/>
      <c r="Y78" s="34"/>
      <c r="Z78" s="134"/>
      <c r="AA78" s="134"/>
      <c r="AB78" s="123" t="s">
        <v>114</v>
      </c>
      <c r="AC78" s="123"/>
      <c r="AD78" s="111" t="s">
        <v>122</v>
      </c>
      <c r="AE78" s="111"/>
      <c r="AF78" s="112">
        <f>AF72+AF74+AF76</f>
        <v>1281163800</v>
      </c>
      <c r="AG78" s="112"/>
      <c r="AH78" s="113">
        <f>AF78/AD72</f>
        <v>11862627.777777778</v>
      </c>
      <c r="AI78" s="113"/>
      <c r="AJ78" s="112">
        <f>AJ72+AJ74+AJ76</f>
        <v>928305000</v>
      </c>
      <c r="AK78" s="112"/>
      <c r="AL78" s="113">
        <f>AJ78/AD72</f>
        <v>8595416.666666666</v>
      </c>
      <c r="AM78" s="113"/>
      <c r="AN78" s="112">
        <f>AN72+AN74+AN76</f>
        <v>682661000</v>
      </c>
      <c r="AO78" s="112"/>
      <c r="AP78" s="113">
        <f>AN78/AD72</f>
        <v>6320935.1851851856</v>
      </c>
      <c r="AQ78" s="113"/>
    </row>
    <row r="79" spans="1:43" ht="18" customHeight="1" thickBot="1"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Y79" s="33"/>
      <c r="Z79" s="134"/>
      <c r="AA79" s="134"/>
      <c r="AB79" s="123"/>
      <c r="AC79" s="123"/>
      <c r="AD79" s="111"/>
      <c r="AE79" s="111"/>
      <c r="AF79" s="112"/>
      <c r="AG79" s="112"/>
      <c r="AH79" s="114">
        <f>AF78/AF78</f>
        <v>1</v>
      </c>
      <c r="AI79" s="114"/>
      <c r="AJ79" s="112"/>
      <c r="AK79" s="112"/>
      <c r="AL79" s="114">
        <f>AJ78/AF78</f>
        <v>0.72457948000091787</v>
      </c>
      <c r="AM79" s="114"/>
      <c r="AN79" s="112"/>
      <c r="AO79" s="112"/>
      <c r="AP79" s="114">
        <f>AN78/AF78</f>
        <v>0.53284443409968341</v>
      </c>
      <c r="AQ79" s="114"/>
    </row>
    <row r="80" spans="1:43" ht="18" customHeight="1"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</row>
    <row r="81" spans="6:36" ht="18" customHeight="1"/>
    <row r="82" spans="6:36" ht="18" customHeight="1"/>
    <row r="83" spans="6:36" ht="18" customHeight="1" thickBot="1">
      <c r="F83" s="50" t="s">
        <v>55</v>
      </c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</row>
    <row r="84" spans="6:36" ht="17.25" customHeight="1" thickBot="1">
      <c r="F84" s="135" t="s">
        <v>126</v>
      </c>
      <c r="G84" s="135"/>
      <c r="H84" s="106" t="s">
        <v>43</v>
      </c>
      <c r="I84" s="106"/>
      <c r="J84" s="106" t="s">
        <v>103</v>
      </c>
      <c r="K84" s="106"/>
      <c r="L84" s="136" t="s">
        <v>79</v>
      </c>
      <c r="M84" s="136"/>
      <c r="N84" s="106" t="s">
        <v>112</v>
      </c>
      <c r="O84" s="106"/>
      <c r="P84" s="135" t="s">
        <v>70</v>
      </c>
      <c r="Q84" s="135"/>
      <c r="R84" s="106" t="s">
        <v>112</v>
      </c>
      <c r="S84" s="106"/>
      <c r="T84" s="135" t="s">
        <v>93</v>
      </c>
      <c r="U84" s="135"/>
      <c r="V84" s="106" t="s">
        <v>112</v>
      </c>
      <c r="W84" s="106"/>
      <c r="Z84" s="7" t="s">
        <v>236</v>
      </c>
      <c r="AB84" s="109">
        <v>2500000</v>
      </c>
      <c r="AC84" s="109"/>
      <c r="AD84" s="109"/>
      <c r="AE84" s="109"/>
    </row>
    <row r="85" spans="6:36" ht="18" customHeight="1" thickBot="1">
      <c r="F85" s="135"/>
      <c r="G85" s="135"/>
      <c r="H85" s="106"/>
      <c r="I85" s="106"/>
      <c r="J85" s="106"/>
      <c r="K85" s="106"/>
      <c r="L85" s="136"/>
      <c r="M85" s="136"/>
      <c r="N85" s="137" t="s">
        <v>44</v>
      </c>
      <c r="O85" s="137"/>
      <c r="P85" s="135"/>
      <c r="Q85" s="135"/>
      <c r="R85" s="106" t="s">
        <v>45</v>
      </c>
      <c r="S85" s="106"/>
      <c r="T85" s="135"/>
      <c r="U85" s="135"/>
      <c r="V85" s="106" t="s">
        <v>26</v>
      </c>
      <c r="W85" s="106"/>
      <c r="AB85" s="109">
        <f>AB84*J72</f>
        <v>1125000000</v>
      </c>
      <c r="AC85" s="109"/>
      <c r="AD85" s="109"/>
      <c r="AE85" s="109"/>
    </row>
    <row r="86" spans="6:36" ht="18" customHeight="1" thickBot="1">
      <c r="F86" s="134" t="s">
        <v>212</v>
      </c>
      <c r="G86" s="134"/>
      <c r="H86" s="123" t="s">
        <v>108</v>
      </c>
      <c r="I86" s="123"/>
      <c r="J86" s="116">
        <v>656</v>
      </c>
      <c r="K86" s="116"/>
      <c r="L86" s="112">
        <v>2231250000</v>
      </c>
      <c r="M86" s="112"/>
      <c r="N86" s="133">
        <f>L86/J86</f>
        <v>3401295.7317073173</v>
      </c>
      <c r="O86" s="133"/>
      <c r="P86" s="132">
        <f>L86*R87</f>
        <v>1673437500</v>
      </c>
      <c r="Q86" s="132"/>
      <c r="R86" s="133">
        <f>P86/J86</f>
        <v>2550971.7987804879</v>
      </c>
      <c r="S86" s="133"/>
      <c r="T86" s="132">
        <f>L86*V87</f>
        <v>1048687500</v>
      </c>
      <c r="U86" s="132"/>
      <c r="V86" s="133">
        <f>T86/J86</f>
        <v>1598608.993902439</v>
      </c>
      <c r="W86" s="133"/>
      <c r="AB86" s="109"/>
      <c r="AC86" s="109"/>
      <c r="AD86" s="109"/>
      <c r="AE86" s="109"/>
    </row>
    <row r="87" spans="6:36" ht="17.25" thickBot="1">
      <c r="F87" s="134"/>
      <c r="G87" s="134"/>
      <c r="H87" s="123"/>
      <c r="I87" s="123"/>
      <c r="J87" s="116"/>
      <c r="K87" s="116"/>
      <c r="L87" s="112"/>
      <c r="M87" s="112"/>
      <c r="N87" s="66">
        <f>L86/L88</f>
        <v>1</v>
      </c>
      <c r="O87" s="66"/>
      <c r="P87" s="132"/>
      <c r="Q87" s="132"/>
      <c r="R87" s="66">
        <v>0.75</v>
      </c>
      <c r="S87" s="66"/>
      <c r="T87" s="132"/>
      <c r="U87" s="132"/>
      <c r="V87" s="66">
        <v>0.47</v>
      </c>
      <c r="W87" s="66"/>
      <c r="Z87" s="7" t="s">
        <v>278</v>
      </c>
      <c r="AB87" s="109">
        <v>1500000</v>
      </c>
      <c r="AC87" s="109"/>
      <c r="AD87" s="109"/>
      <c r="AE87" s="109"/>
    </row>
    <row r="88" spans="6:36" ht="18" customHeight="1" thickBot="1">
      <c r="F88" s="134"/>
      <c r="G88" s="134"/>
      <c r="H88" s="123" t="s">
        <v>114</v>
      </c>
      <c r="I88" s="123"/>
      <c r="J88" s="111" t="s">
        <v>122</v>
      </c>
      <c r="K88" s="111"/>
      <c r="L88" s="112">
        <f>L86</f>
        <v>2231250000</v>
      </c>
      <c r="M88" s="112"/>
      <c r="N88" s="113">
        <f>L88/J86</f>
        <v>3401295.7317073173</v>
      </c>
      <c r="O88" s="113"/>
      <c r="P88" s="112">
        <f>P86</f>
        <v>1673437500</v>
      </c>
      <c r="Q88" s="112"/>
      <c r="R88" s="113">
        <f>P88/J86</f>
        <v>2550971.7987804879</v>
      </c>
      <c r="S88" s="113"/>
      <c r="T88" s="112">
        <f>T86</f>
        <v>1048687500</v>
      </c>
      <c r="U88" s="112"/>
      <c r="V88" s="113">
        <f>T88/J86</f>
        <v>1598608.993902439</v>
      </c>
      <c r="W88" s="113"/>
      <c r="AB88" s="109">
        <f>AB87*J72</f>
        <v>675000000</v>
      </c>
      <c r="AC88" s="109"/>
      <c r="AD88" s="109"/>
      <c r="AE88" s="109"/>
    </row>
    <row r="89" spans="6:36" ht="17.25" thickBot="1">
      <c r="F89" s="134"/>
      <c r="G89" s="134"/>
      <c r="H89" s="123"/>
      <c r="I89" s="123"/>
      <c r="J89" s="111"/>
      <c r="K89" s="111"/>
      <c r="L89" s="112"/>
      <c r="M89" s="112"/>
      <c r="N89" s="114">
        <f>L88/L88</f>
        <v>1</v>
      </c>
      <c r="O89" s="114"/>
      <c r="P89" s="112"/>
      <c r="Q89" s="112"/>
      <c r="R89" s="114">
        <f>P88/L88</f>
        <v>0.75</v>
      </c>
      <c r="S89" s="114"/>
      <c r="T89" s="112"/>
      <c r="U89" s="112"/>
      <c r="V89" s="114">
        <f>T88/L88</f>
        <v>0.47</v>
      </c>
      <c r="W89" s="114"/>
      <c r="AB89" s="109"/>
      <c r="AC89" s="109"/>
      <c r="AD89" s="109"/>
      <c r="AE89" s="109"/>
    </row>
    <row r="90" spans="6:36">
      <c r="F90" s="7" t="s">
        <v>204</v>
      </c>
      <c r="AB90" s="109"/>
      <c r="AC90" s="109"/>
      <c r="AD90" s="109"/>
      <c r="AE90" s="109"/>
    </row>
    <row r="93" spans="6:36">
      <c r="AA93" s="109">
        <v>2800000</v>
      </c>
      <c r="AB93" s="109"/>
      <c r="AC93" s="109"/>
      <c r="AD93" s="109"/>
      <c r="AG93" s="109">
        <v>1600000</v>
      </c>
      <c r="AH93" s="109"/>
      <c r="AI93" s="109"/>
      <c r="AJ93" s="109"/>
    </row>
    <row r="94" spans="6:36">
      <c r="AA94" s="109">
        <f>AA93*J86</f>
        <v>1836800000</v>
      </c>
      <c r="AB94" s="109"/>
      <c r="AC94" s="109"/>
      <c r="AD94" s="109"/>
      <c r="AG94" s="109">
        <f>AG93*J86</f>
        <v>1049600000</v>
      </c>
      <c r="AH94" s="109"/>
      <c r="AI94" s="109"/>
      <c r="AJ94" s="109"/>
    </row>
    <row r="95" spans="6:36">
      <c r="AA95" s="110">
        <f>AA94/L86</f>
        <v>0.82321568627450981</v>
      </c>
      <c r="AB95" s="110"/>
      <c r="AC95" s="110"/>
      <c r="AD95" s="110"/>
      <c r="AG95" s="110">
        <f>AG94/L88</f>
        <v>0.47040896358543416</v>
      </c>
      <c r="AH95" s="110"/>
      <c r="AI95" s="110"/>
      <c r="AJ95" s="110"/>
    </row>
    <row r="96" spans="6:36">
      <c r="AA96" s="109"/>
      <c r="AB96" s="109"/>
      <c r="AC96" s="109"/>
      <c r="AD96" s="109"/>
      <c r="AG96" s="87"/>
      <c r="AH96" s="87"/>
      <c r="AI96" s="87"/>
      <c r="AJ96" s="87"/>
    </row>
  </sheetData>
  <mergeCells count="557">
    <mergeCell ref="AU58:AW58"/>
    <mergeCell ref="AX58:AZ58"/>
    <mergeCell ref="BA58:BB58"/>
    <mergeCell ref="BD58:BE58"/>
    <mergeCell ref="BG58:BJ58"/>
    <mergeCell ref="BK58:BM58"/>
    <mergeCell ref="AU59:AW60"/>
    <mergeCell ref="AX59:BM60"/>
    <mergeCell ref="AP55:AR55"/>
    <mergeCell ref="AW56:AX56"/>
    <mergeCell ref="AY56:AZ56"/>
    <mergeCell ref="BA56:BC56"/>
    <mergeCell ref="BD56:BE56"/>
    <mergeCell ref="BF56:BH56"/>
    <mergeCell ref="BI56:BJ56"/>
    <mergeCell ref="BK56:BM56"/>
    <mergeCell ref="AW57:AX57"/>
    <mergeCell ref="AY57:AZ57"/>
    <mergeCell ref="BA57:BC57"/>
    <mergeCell ref="BD57:BE57"/>
    <mergeCell ref="BF57:BH57"/>
    <mergeCell ref="BI57:BJ57"/>
    <mergeCell ref="BK57:BM57"/>
    <mergeCell ref="AW54:AX54"/>
    <mergeCell ref="AY54:AZ54"/>
    <mergeCell ref="BA54:BC54"/>
    <mergeCell ref="BD54:BE54"/>
    <mergeCell ref="BF54:BH54"/>
    <mergeCell ref="BI54:BJ54"/>
    <mergeCell ref="BK54:BM54"/>
    <mergeCell ref="AW55:AX55"/>
    <mergeCell ref="AY55:AZ55"/>
    <mergeCell ref="BA55:BC55"/>
    <mergeCell ref="BD55:BE55"/>
    <mergeCell ref="BF55:BH55"/>
    <mergeCell ref="BI55:BJ55"/>
    <mergeCell ref="BK55:BM55"/>
    <mergeCell ref="BI52:BJ52"/>
    <mergeCell ref="BK52:BM52"/>
    <mergeCell ref="AW53:AX53"/>
    <mergeCell ref="AY53:AZ53"/>
    <mergeCell ref="BA53:BC53"/>
    <mergeCell ref="BD53:BE53"/>
    <mergeCell ref="BF53:BH53"/>
    <mergeCell ref="BI53:BJ53"/>
    <mergeCell ref="BK53:BM53"/>
    <mergeCell ref="AV35:AW35"/>
    <mergeCell ref="BA36:BB36"/>
    <mergeCell ref="AB84:AE84"/>
    <mergeCell ref="AB85:AE85"/>
    <mergeCell ref="AB86:AE86"/>
    <mergeCell ref="AB87:AE87"/>
    <mergeCell ref="AB88:AE88"/>
    <mergeCell ref="AB89:AE89"/>
    <mergeCell ref="AB90:AE90"/>
    <mergeCell ref="AU50:BM50"/>
    <mergeCell ref="AU51:AV51"/>
    <mergeCell ref="AW51:AX51"/>
    <mergeCell ref="AY51:AZ51"/>
    <mergeCell ref="BA51:BC51"/>
    <mergeCell ref="BD51:BE51"/>
    <mergeCell ref="BF51:BH51"/>
    <mergeCell ref="BI51:BJ51"/>
    <mergeCell ref="BK51:BM51"/>
    <mergeCell ref="AU52:AV57"/>
    <mergeCell ref="AW52:AX52"/>
    <mergeCell ref="AY52:AZ52"/>
    <mergeCell ref="BA52:BC52"/>
    <mergeCell ref="BD52:BE52"/>
    <mergeCell ref="BF52:BH52"/>
    <mergeCell ref="AU22:AV22"/>
    <mergeCell ref="AW22:AX22"/>
    <mergeCell ref="AY22:AZ22"/>
    <mergeCell ref="BA22:BB22"/>
    <mergeCell ref="AV27:AW27"/>
    <mergeCell ref="BA28:BB28"/>
    <mergeCell ref="AU30:AV30"/>
    <mergeCell ref="AW30:AX30"/>
    <mergeCell ref="AY30:AZ30"/>
    <mergeCell ref="BA30:BB30"/>
    <mergeCell ref="F86:G89"/>
    <mergeCell ref="H86:I87"/>
    <mergeCell ref="J86:K87"/>
    <mergeCell ref="L86:M87"/>
    <mergeCell ref="N86:O86"/>
    <mergeCell ref="P86:Q87"/>
    <mergeCell ref="R86:S86"/>
    <mergeCell ref="T86:U87"/>
    <mergeCell ref="V86:W86"/>
    <mergeCell ref="N87:O87"/>
    <mergeCell ref="R87:S87"/>
    <mergeCell ref="V87:W87"/>
    <mergeCell ref="H88:I89"/>
    <mergeCell ref="J88:K89"/>
    <mergeCell ref="L88:M89"/>
    <mergeCell ref="N88:O88"/>
    <mergeCell ref="P88:Q89"/>
    <mergeCell ref="R88:S88"/>
    <mergeCell ref="T88:U89"/>
    <mergeCell ref="V88:W88"/>
    <mergeCell ref="N89:O89"/>
    <mergeCell ref="R89:S89"/>
    <mergeCell ref="V89:W89"/>
    <mergeCell ref="F83:W83"/>
    <mergeCell ref="F84:G85"/>
    <mergeCell ref="H84:I85"/>
    <mergeCell ref="J84:K85"/>
    <mergeCell ref="L84:M85"/>
    <mergeCell ref="N84:O84"/>
    <mergeCell ref="P84:Q85"/>
    <mergeCell ref="R84:S84"/>
    <mergeCell ref="T84:U85"/>
    <mergeCell ref="V84:W84"/>
    <mergeCell ref="N85:O85"/>
    <mergeCell ref="R85:S85"/>
    <mergeCell ref="V85:W85"/>
    <mergeCell ref="P15:V15"/>
    <mergeCell ref="P16:V16"/>
    <mergeCell ref="P17:V17"/>
    <mergeCell ref="P4:V4"/>
    <mergeCell ref="P5:V5"/>
    <mergeCell ref="P6:V6"/>
    <mergeCell ref="P7:V7"/>
    <mergeCell ref="P8:V8"/>
    <mergeCell ref="P9:V9"/>
    <mergeCell ref="P12:V12"/>
    <mergeCell ref="P13:V13"/>
    <mergeCell ref="P14:V14"/>
    <mergeCell ref="P10:V10"/>
    <mergeCell ref="P11:V11"/>
    <mergeCell ref="F28:G29"/>
    <mergeCell ref="Q50:S50"/>
    <mergeCell ref="O50:P50"/>
    <mergeCell ref="L50:N50"/>
    <mergeCell ref="J50:K50"/>
    <mergeCell ref="H50:I50"/>
    <mergeCell ref="F50:G50"/>
    <mergeCell ref="I55:X56"/>
    <mergeCell ref="F23:I23"/>
    <mergeCell ref="J32:K32"/>
    <mergeCell ref="L32:M32"/>
    <mergeCell ref="N32:P32"/>
    <mergeCell ref="J33:K33"/>
    <mergeCell ref="F44:H44"/>
    <mergeCell ref="I44:K44"/>
    <mergeCell ref="L44:M44"/>
    <mergeCell ref="O44:P44"/>
    <mergeCell ref="R44:U44"/>
    <mergeCell ref="T50:U50"/>
    <mergeCell ref="N25:P25"/>
    <mergeCell ref="F24:G24"/>
    <mergeCell ref="H24:I24"/>
    <mergeCell ref="J24:K24"/>
    <mergeCell ref="L24:M24"/>
    <mergeCell ref="F69:W69"/>
    <mergeCell ref="F63:I63"/>
    <mergeCell ref="F64:H64"/>
    <mergeCell ref="I64:M64"/>
    <mergeCell ref="F65:H65"/>
    <mergeCell ref="I65:J65"/>
    <mergeCell ref="F48:I48"/>
    <mergeCell ref="F31:G31"/>
    <mergeCell ref="H31:I31"/>
    <mergeCell ref="J31:K31"/>
    <mergeCell ref="L31:M31"/>
    <mergeCell ref="N31:P31"/>
    <mergeCell ref="Q31:S31"/>
    <mergeCell ref="T53:U53"/>
    <mergeCell ref="Q51:S51"/>
    <mergeCell ref="Q52:S52"/>
    <mergeCell ref="Q53:S53"/>
    <mergeCell ref="F35:G36"/>
    <mergeCell ref="L33:M33"/>
    <mergeCell ref="N33:P33"/>
    <mergeCell ref="J34:K34"/>
    <mergeCell ref="L34:M34"/>
    <mergeCell ref="N34:P34"/>
    <mergeCell ref="F32:G34"/>
    <mergeCell ref="AF57:AH57"/>
    <mergeCell ref="F54:H54"/>
    <mergeCell ref="F55:H56"/>
    <mergeCell ref="F51:G53"/>
    <mergeCell ref="H51:I51"/>
    <mergeCell ref="H52:I52"/>
    <mergeCell ref="H53:I53"/>
    <mergeCell ref="I54:K54"/>
    <mergeCell ref="V54:X54"/>
    <mergeCell ref="R54:U54"/>
    <mergeCell ref="J51:K51"/>
    <mergeCell ref="J52:K52"/>
    <mergeCell ref="J53:K53"/>
    <mergeCell ref="L51:N51"/>
    <mergeCell ref="L52:N52"/>
    <mergeCell ref="L53:N53"/>
    <mergeCell ref="L54:M54"/>
    <mergeCell ref="O51:P51"/>
    <mergeCell ref="O52:P52"/>
    <mergeCell ref="O53:P53"/>
    <mergeCell ref="O54:P54"/>
    <mergeCell ref="V53:X53"/>
    <mergeCell ref="F25:G27"/>
    <mergeCell ref="Z59:AB60"/>
    <mergeCell ref="AC59:AR60"/>
    <mergeCell ref="AI57:AJ57"/>
    <mergeCell ref="AK57:AM57"/>
    <mergeCell ref="AN57:AO57"/>
    <mergeCell ref="AI58:AJ58"/>
    <mergeCell ref="AN55:AO55"/>
    <mergeCell ref="AI54:AJ54"/>
    <mergeCell ref="AK54:AM54"/>
    <mergeCell ref="AN54:AO54"/>
    <mergeCell ref="AB55:AC55"/>
    <mergeCell ref="AD55:AE55"/>
    <mergeCell ref="AF55:AH55"/>
    <mergeCell ref="AI55:AJ55"/>
    <mergeCell ref="AK55:AM55"/>
    <mergeCell ref="AB54:AC54"/>
    <mergeCell ref="AD54:AE54"/>
    <mergeCell ref="Z46:AB47"/>
    <mergeCell ref="AC46:AR47"/>
    <mergeCell ref="V50:X50"/>
    <mergeCell ref="V51:X51"/>
    <mergeCell ref="V52:X52"/>
    <mergeCell ref="AF54:AH54"/>
    <mergeCell ref="L27:M27"/>
    <mergeCell ref="N27:P27"/>
    <mergeCell ref="AI45:AJ45"/>
    <mergeCell ref="AB44:AC44"/>
    <mergeCell ref="AD44:AE44"/>
    <mergeCell ref="AF44:AH44"/>
    <mergeCell ref="AI44:AJ44"/>
    <mergeCell ref="T52:U52"/>
    <mergeCell ref="Z52:AA57"/>
    <mergeCell ref="AB52:AC52"/>
    <mergeCell ref="AB53:AC53"/>
    <mergeCell ref="H35:X36"/>
    <mergeCell ref="Z38:AC38"/>
    <mergeCell ref="Z40:AA40"/>
    <mergeCell ref="AB40:AC40"/>
    <mergeCell ref="AD40:AE40"/>
    <mergeCell ref="AF40:AH40"/>
    <mergeCell ref="AI40:AJ40"/>
    <mergeCell ref="H43:I43"/>
    <mergeCell ref="J43:K43"/>
    <mergeCell ref="L43:N43"/>
    <mergeCell ref="O43:P43"/>
    <mergeCell ref="AD52:AE52"/>
    <mergeCell ref="AB57:AC57"/>
    <mergeCell ref="AN41:AO41"/>
    <mergeCell ref="AB42:AC42"/>
    <mergeCell ref="AD42:AE42"/>
    <mergeCell ref="AF42:AH42"/>
    <mergeCell ref="T51:U51"/>
    <mergeCell ref="AB51:AC51"/>
    <mergeCell ref="Z51:AA51"/>
    <mergeCell ref="T43:U43"/>
    <mergeCell ref="V43:X43"/>
    <mergeCell ref="AP44:AR44"/>
    <mergeCell ref="AK43:AM43"/>
    <mergeCell ref="AK42:AM42"/>
    <mergeCell ref="AN42:AO42"/>
    <mergeCell ref="Z45:AB45"/>
    <mergeCell ref="AC45:AE45"/>
    <mergeCell ref="AF45:AG45"/>
    <mergeCell ref="AI42:AJ42"/>
    <mergeCell ref="AB41:AC41"/>
    <mergeCell ref="AD41:AE41"/>
    <mergeCell ref="AF41:AH41"/>
    <mergeCell ref="AI41:AJ41"/>
    <mergeCell ref="AF43:AH43"/>
    <mergeCell ref="AD43:AE43"/>
    <mergeCell ref="AB43:AC43"/>
    <mergeCell ref="Z41:AA44"/>
    <mergeCell ref="AL45:AO45"/>
    <mergeCell ref="AP45:AR45"/>
    <mergeCell ref="AP43:AR43"/>
    <mergeCell ref="AN43:AO43"/>
    <mergeCell ref="AK44:AM44"/>
    <mergeCell ref="AN44:AO44"/>
    <mergeCell ref="AI43:AJ43"/>
    <mergeCell ref="AK41:AM41"/>
    <mergeCell ref="AF52:AH52"/>
    <mergeCell ref="AI52:AJ52"/>
    <mergeCell ref="AK52:AM52"/>
    <mergeCell ref="AN52:AO52"/>
    <mergeCell ref="AP52:AR52"/>
    <mergeCell ref="AD51:AE51"/>
    <mergeCell ref="AF51:AH51"/>
    <mergeCell ref="AI51:AJ51"/>
    <mergeCell ref="AK51:AM51"/>
    <mergeCell ref="AN51:AO51"/>
    <mergeCell ref="AP51:AR51"/>
    <mergeCell ref="AP54:AR54"/>
    <mergeCell ref="AD53:AE53"/>
    <mergeCell ref="AF53:AH53"/>
    <mergeCell ref="AI53:AJ53"/>
    <mergeCell ref="AK53:AM53"/>
    <mergeCell ref="N64:P64"/>
    <mergeCell ref="K65:X65"/>
    <mergeCell ref="Q64:X64"/>
    <mergeCell ref="Z58:AB58"/>
    <mergeCell ref="AC58:AE58"/>
    <mergeCell ref="AF58:AG58"/>
    <mergeCell ref="AD56:AE56"/>
    <mergeCell ref="AP58:AR58"/>
    <mergeCell ref="AL58:AO58"/>
    <mergeCell ref="AP57:AR57"/>
    <mergeCell ref="AB56:AC56"/>
    <mergeCell ref="AP56:AR56"/>
    <mergeCell ref="AN56:AO56"/>
    <mergeCell ref="AK56:AM56"/>
    <mergeCell ref="AI56:AJ56"/>
    <mergeCell ref="AF56:AH56"/>
    <mergeCell ref="AN53:AO53"/>
    <mergeCell ref="AP53:AR53"/>
    <mergeCell ref="AD57:AE57"/>
    <mergeCell ref="T24:X24"/>
    <mergeCell ref="T25:X25"/>
    <mergeCell ref="T26:X26"/>
    <mergeCell ref="T27:X27"/>
    <mergeCell ref="H28:X29"/>
    <mergeCell ref="T31:X31"/>
    <mergeCell ref="H32:I34"/>
    <mergeCell ref="Q32:S32"/>
    <mergeCell ref="Q33:S33"/>
    <mergeCell ref="Q34:S34"/>
    <mergeCell ref="T32:X32"/>
    <mergeCell ref="T33:X33"/>
    <mergeCell ref="Q24:S24"/>
    <mergeCell ref="Q25:S25"/>
    <mergeCell ref="Q26:S26"/>
    <mergeCell ref="Q27:S27"/>
    <mergeCell ref="J26:K26"/>
    <mergeCell ref="L26:M26"/>
    <mergeCell ref="N26:P26"/>
    <mergeCell ref="J25:K25"/>
    <mergeCell ref="L25:M25"/>
    <mergeCell ref="T34:X34"/>
    <mergeCell ref="N24:P24"/>
    <mergeCell ref="J27:K27"/>
    <mergeCell ref="J70:K71"/>
    <mergeCell ref="R71:S71"/>
    <mergeCell ref="V71:W71"/>
    <mergeCell ref="H72:I73"/>
    <mergeCell ref="N72:O72"/>
    <mergeCell ref="R72:S72"/>
    <mergeCell ref="F70:G71"/>
    <mergeCell ref="H70:I71"/>
    <mergeCell ref="L70:M71"/>
    <mergeCell ref="N70:O70"/>
    <mergeCell ref="P70:Q71"/>
    <mergeCell ref="N71:O71"/>
    <mergeCell ref="L72:M73"/>
    <mergeCell ref="R70:S70"/>
    <mergeCell ref="T70:U71"/>
    <mergeCell ref="R73:S73"/>
    <mergeCell ref="V73:W73"/>
    <mergeCell ref="AL70:AM70"/>
    <mergeCell ref="AL71:AM71"/>
    <mergeCell ref="AP70:AQ70"/>
    <mergeCell ref="AP71:AQ71"/>
    <mergeCell ref="Z69:AQ69"/>
    <mergeCell ref="AB70:AC71"/>
    <mergeCell ref="Z70:AA71"/>
    <mergeCell ref="AD70:AE71"/>
    <mergeCell ref="AF70:AG71"/>
    <mergeCell ref="AH70:AI70"/>
    <mergeCell ref="AJ70:AK71"/>
    <mergeCell ref="AN70:AO71"/>
    <mergeCell ref="AH71:AI71"/>
    <mergeCell ref="H76:I77"/>
    <mergeCell ref="H74:I75"/>
    <mergeCell ref="V70:W70"/>
    <mergeCell ref="V74:W74"/>
    <mergeCell ref="V75:W75"/>
    <mergeCell ref="V76:W76"/>
    <mergeCell ref="V77:W77"/>
    <mergeCell ref="F72:G77"/>
    <mergeCell ref="AL79:AM79"/>
    <mergeCell ref="AB78:AC79"/>
    <mergeCell ref="AL78:AM78"/>
    <mergeCell ref="AD72:AE73"/>
    <mergeCell ref="AF72:AG73"/>
    <mergeCell ref="AH72:AI72"/>
    <mergeCell ref="AL74:AM74"/>
    <mergeCell ref="AL75:AM75"/>
    <mergeCell ref="AL72:AM72"/>
    <mergeCell ref="AL73:AM73"/>
    <mergeCell ref="AJ72:AK73"/>
    <mergeCell ref="J74:K75"/>
    <mergeCell ref="J76:K77"/>
    <mergeCell ref="T74:U75"/>
    <mergeCell ref="P72:Q73"/>
    <mergeCell ref="J72:K73"/>
    <mergeCell ref="L76:M77"/>
    <mergeCell ref="L74:M75"/>
    <mergeCell ref="N74:O74"/>
    <mergeCell ref="N75:O75"/>
    <mergeCell ref="N76:O76"/>
    <mergeCell ref="N77:O77"/>
    <mergeCell ref="P76:Q77"/>
    <mergeCell ref="P74:Q75"/>
    <mergeCell ref="R74:S74"/>
    <mergeCell ref="R75:S75"/>
    <mergeCell ref="R76:S76"/>
    <mergeCell ref="R77:S77"/>
    <mergeCell ref="AF76:AG77"/>
    <mergeCell ref="AD76:AE77"/>
    <mergeCell ref="T76:U77"/>
    <mergeCell ref="AN72:AO73"/>
    <mergeCell ref="T72:U73"/>
    <mergeCell ref="V72:W72"/>
    <mergeCell ref="N73:O73"/>
    <mergeCell ref="AP73:AQ73"/>
    <mergeCell ref="AD74:AE75"/>
    <mergeCell ref="AF74:AG75"/>
    <mergeCell ref="AH74:AI74"/>
    <mergeCell ref="AJ74:AK75"/>
    <mergeCell ref="AN74:AO75"/>
    <mergeCell ref="AP74:AQ74"/>
    <mergeCell ref="AH75:AI75"/>
    <mergeCell ref="AP75:AQ75"/>
    <mergeCell ref="AP76:AQ76"/>
    <mergeCell ref="AP77:AQ77"/>
    <mergeCell ref="Z72:AA79"/>
    <mergeCell ref="AB76:AC77"/>
    <mergeCell ref="AH73:AI73"/>
    <mergeCell ref="AP72:AQ72"/>
    <mergeCell ref="AB72:AC73"/>
    <mergeCell ref="AB74:AC75"/>
    <mergeCell ref="Z24:AA24"/>
    <mergeCell ref="AB24:AC24"/>
    <mergeCell ref="AD24:AE24"/>
    <mergeCell ref="AF24:AG24"/>
    <mergeCell ref="AH24:AJ24"/>
    <mergeCell ref="AK24:AM24"/>
    <mergeCell ref="AN24:AR24"/>
    <mergeCell ref="AD25:AE25"/>
    <mergeCell ref="AF25:AG25"/>
    <mergeCell ref="AH25:AJ25"/>
    <mergeCell ref="AK25:AM25"/>
    <mergeCell ref="AN25:AR25"/>
    <mergeCell ref="Z25:AA27"/>
    <mergeCell ref="AB25:AC27"/>
    <mergeCell ref="AD27:AE27"/>
    <mergeCell ref="AF27:AG27"/>
    <mergeCell ref="AH27:AJ27"/>
    <mergeCell ref="AK27:AM27"/>
    <mergeCell ref="AN27:AR27"/>
    <mergeCell ref="AN26:AR26"/>
    <mergeCell ref="AK26:AM26"/>
    <mergeCell ref="AH26:AJ26"/>
    <mergeCell ref="AF26:AG26"/>
    <mergeCell ref="AD26:AE26"/>
    <mergeCell ref="F39:I39"/>
    <mergeCell ref="F41:G41"/>
    <mergeCell ref="H41:I41"/>
    <mergeCell ref="J41:K41"/>
    <mergeCell ref="L41:N41"/>
    <mergeCell ref="O41:P41"/>
    <mergeCell ref="Q41:S41"/>
    <mergeCell ref="T41:U41"/>
    <mergeCell ref="V41:X41"/>
    <mergeCell ref="AK40:AM40"/>
    <mergeCell ref="AN40:AO40"/>
    <mergeCell ref="AP40:AR40"/>
    <mergeCell ref="AP41:AR41"/>
    <mergeCell ref="AP42:AR42"/>
    <mergeCell ref="H25:I27"/>
    <mergeCell ref="Z28:AA29"/>
    <mergeCell ref="AB28:AR29"/>
    <mergeCell ref="F79:W80"/>
    <mergeCell ref="Z50:AR50"/>
    <mergeCell ref="Z39:AR39"/>
    <mergeCell ref="F49:X49"/>
    <mergeCell ref="F40:X40"/>
    <mergeCell ref="V44:X44"/>
    <mergeCell ref="F45:H46"/>
    <mergeCell ref="I45:X46"/>
    <mergeCell ref="F42:G43"/>
    <mergeCell ref="H42:I42"/>
    <mergeCell ref="J42:K42"/>
    <mergeCell ref="L42:N42"/>
    <mergeCell ref="O42:P42"/>
    <mergeCell ref="Q42:S42"/>
    <mergeCell ref="T42:U42"/>
    <mergeCell ref="V42:X42"/>
    <mergeCell ref="Q43:S43"/>
    <mergeCell ref="AU38:AX38"/>
    <mergeCell ref="AU39:BM39"/>
    <mergeCell ref="AU40:AV40"/>
    <mergeCell ref="AW40:AX40"/>
    <mergeCell ref="AY40:AZ40"/>
    <mergeCell ref="BA40:BC40"/>
    <mergeCell ref="BD40:BE40"/>
    <mergeCell ref="BF40:BH40"/>
    <mergeCell ref="BI40:BJ40"/>
    <mergeCell ref="BK40:BM40"/>
    <mergeCell ref="AU41:AV44"/>
    <mergeCell ref="AW41:AX41"/>
    <mergeCell ref="AY41:AZ41"/>
    <mergeCell ref="BA41:BC41"/>
    <mergeCell ref="BD41:BE41"/>
    <mergeCell ref="BF41:BH41"/>
    <mergeCell ref="BI41:BJ41"/>
    <mergeCell ref="BK41:BM41"/>
    <mergeCell ref="AW42:AX42"/>
    <mergeCell ref="AY42:AZ42"/>
    <mergeCell ref="BA42:BC42"/>
    <mergeCell ref="BD42:BE42"/>
    <mergeCell ref="BF42:BH42"/>
    <mergeCell ref="BI42:BJ42"/>
    <mergeCell ref="BK42:BM42"/>
    <mergeCell ref="AW43:AX43"/>
    <mergeCell ref="AY43:AZ43"/>
    <mergeCell ref="BA43:BC43"/>
    <mergeCell ref="BD43:BE43"/>
    <mergeCell ref="BF43:BH43"/>
    <mergeCell ref="BI43:BJ43"/>
    <mergeCell ref="BK43:BM43"/>
    <mergeCell ref="AW44:AX44"/>
    <mergeCell ref="AY44:AZ44"/>
    <mergeCell ref="BA44:BC44"/>
    <mergeCell ref="BD44:BE44"/>
    <mergeCell ref="BF44:BH44"/>
    <mergeCell ref="BI44:BJ44"/>
    <mergeCell ref="BK44:BM44"/>
    <mergeCell ref="AU45:AW45"/>
    <mergeCell ref="AX45:AZ45"/>
    <mergeCell ref="BA45:BB45"/>
    <mergeCell ref="BD45:BE45"/>
    <mergeCell ref="BG45:BJ45"/>
    <mergeCell ref="BK45:BM45"/>
    <mergeCell ref="AU46:AW47"/>
    <mergeCell ref="AX46:BM47"/>
    <mergeCell ref="AA94:AD94"/>
    <mergeCell ref="AA95:AD95"/>
    <mergeCell ref="AA96:AD96"/>
    <mergeCell ref="AA93:AD93"/>
    <mergeCell ref="AG93:AJ93"/>
    <mergeCell ref="AG94:AJ94"/>
    <mergeCell ref="AG95:AJ95"/>
    <mergeCell ref="AG96:AJ96"/>
    <mergeCell ref="AD78:AE79"/>
    <mergeCell ref="AF78:AG79"/>
    <mergeCell ref="AH78:AI78"/>
    <mergeCell ref="AJ78:AK79"/>
    <mergeCell ref="AN78:AO79"/>
    <mergeCell ref="AP78:AQ78"/>
    <mergeCell ref="AH79:AI79"/>
    <mergeCell ref="AP79:AQ79"/>
    <mergeCell ref="AL76:AM76"/>
    <mergeCell ref="AL77:AM77"/>
    <mergeCell ref="AH76:AI76"/>
    <mergeCell ref="AH77:AI77"/>
    <mergeCell ref="AN76:AO77"/>
    <mergeCell ref="AJ76:AK77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A823-FDC0-4CC0-B67C-B110E8216200}">
  <dimension ref="B1:AQ32"/>
  <sheetViews>
    <sheetView tabSelected="1" zoomScaleNormal="100" workbookViewId="0">
      <selection activeCell="P30" sqref="P30"/>
    </sheetView>
  </sheetViews>
  <sheetFormatPr defaultRowHeight="16.5"/>
  <cols>
    <col min="1" max="17" width="5.125" style="7" customWidth="1"/>
    <col min="18" max="18" width="2.375" style="7" customWidth="1"/>
    <col min="19" max="51" width="5.125" style="7" customWidth="1"/>
    <col min="52" max="16384" width="9" style="7"/>
  </cols>
  <sheetData>
    <row r="1" spans="2:43" ht="18" customHeight="1"/>
    <row r="2" spans="2:43" ht="18" customHeight="1"/>
    <row r="3" spans="2:43" ht="18" customHeight="1">
      <c r="D3" s="7" t="s">
        <v>35</v>
      </c>
      <c r="AA3" s="86">
        <v>46265</v>
      </c>
      <c r="AB3" s="87"/>
      <c r="AC3" s="87"/>
      <c r="AD3" s="7" t="s">
        <v>154</v>
      </c>
      <c r="AQ3" s="7" t="s">
        <v>178</v>
      </c>
    </row>
    <row r="4" spans="2:43" ht="18" customHeight="1">
      <c r="AA4" s="86">
        <v>45812</v>
      </c>
      <c r="AB4" s="86"/>
      <c r="AC4" s="86"/>
      <c r="AD4" s="7" t="s">
        <v>153</v>
      </c>
      <c r="AQ4" s="7" t="s">
        <v>151</v>
      </c>
    </row>
    <row r="5" spans="2:43">
      <c r="D5" s="50" t="s">
        <v>56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85" t="s">
        <v>46</v>
      </c>
      <c r="AC5" s="82"/>
      <c r="AD5" s="83" t="s">
        <v>47</v>
      </c>
      <c r="AE5" s="84"/>
      <c r="AF5" s="85"/>
      <c r="AG5" s="82" t="s">
        <v>48</v>
      </c>
      <c r="AH5" s="82"/>
      <c r="AI5" s="82"/>
      <c r="AJ5" s="82"/>
      <c r="AK5" s="82" t="s">
        <v>49</v>
      </c>
      <c r="AL5" s="82"/>
      <c r="AM5" s="83" t="s">
        <v>50</v>
      </c>
      <c r="AN5" s="84"/>
      <c r="AO5" s="85"/>
    </row>
    <row r="6" spans="2:43">
      <c r="C6" s="23"/>
      <c r="D6" s="88" t="s">
        <v>41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AB6" s="73">
        <v>1</v>
      </c>
      <c r="AC6" s="74"/>
      <c r="AD6" s="75">
        <f>AA3+450</f>
        <v>46715</v>
      </c>
      <c r="AE6" s="76"/>
      <c r="AF6" s="73"/>
      <c r="AG6" s="77">
        <v>1318874535</v>
      </c>
      <c r="AH6" s="78"/>
      <c r="AI6" s="78"/>
      <c r="AJ6" s="78"/>
      <c r="AK6" s="79">
        <v>0.3</v>
      </c>
      <c r="AL6" s="80"/>
      <c r="AM6" s="81" t="str">
        <f t="shared" ref="AM6:AM11" si="0">IFERROR(IF(AD6=$AK$33,"낙찰",""),"")</f>
        <v/>
      </c>
      <c r="AN6" s="76"/>
      <c r="AO6" s="73"/>
      <c r="AQ6" s="7" t="s">
        <v>133</v>
      </c>
    </row>
    <row r="7" spans="2:43">
      <c r="C7" s="23"/>
      <c r="D7" s="88" t="s">
        <v>280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AB7" s="73">
        <v>2</v>
      </c>
      <c r="AC7" s="74"/>
      <c r="AD7" s="75">
        <f>AD6+35</f>
        <v>46750</v>
      </c>
      <c r="AE7" s="76"/>
      <c r="AF7" s="73"/>
      <c r="AG7" s="77">
        <f>AG6*(1-AK6)</f>
        <v>923212174.5</v>
      </c>
      <c r="AH7" s="78"/>
      <c r="AI7" s="78"/>
      <c r="AJ7" s="78"/>
      <c r="AK7" s="79">
        <v>0.3</v>
      </c>
      <c r="AL7" s="80"/>
      <c r="AM7" s="81"/>
      <c r="AN7" s="76"/>
      <c r="AO7" s="73"/>
    </row>
    <row r="8" spans="2:43">
      <c r="C8" s="23"/>
      <c r="D8" s="88" t="s">
        <v>281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AB8" s="73">
        <v>3</v>
      </c>
      <c r="AC8" s="74"/>
      <c r="AD8" s="75">
        <f>AD7+35</f>
        <v>46785</v>
      </c>
      <c r="AE8" s="76"/>
      <c r="AF8" s="73"/>
      <c r="AG8" s="77">
        <f>AG7*(1-AK7)</f>
        <v>646248522.14999998</v>
      </c>
      <c r="AH8" s="78"/>
      <c r="AI8" s="78"/>
      <c r="AJ8" s="78"/>
      <c r="AK8" s="79">
        <v>0.3</v>
      </c>
      <c r="AL8" s="80"/>
      <c r="AM8" s="81" t="s">
        <v>183</v>
      </c>
      <c r="AN8" s="76"/>
      <c r="AO8" s="73"/>
    </row>
    <row r="9" spans="2:43">
      <c r="C9" s="23"/>
      <c r="D9" s="49" t="s">
        <v>191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AB9" s="73">
        <v>4</v>
      </c>
      <c r="AC9" s="74"/>
      <c r="AD9" s="75">
        <f>AD8+35</f>
        <v>46820</v>
      </c>
      <c r="AE9" s="76"/>
      <c r="AF9" s="73"/>
      <c r="AG9" s="77">
        <f>AG8*(1-AK8)</f>
        <v>452373965.50499994</v>
      </c>
      <c r="AH9" s="78"/>
      <c r="AI9" s="78"/>
      <c r="AJ9" s="78"/>
      <c r="AK9" s="79">
        <v>0.3</v>
      </c>
      <c r="AL9" s="80"/>
      <c r="AM9" s="81"/>
      <c r="AN9" s="76"/>
      <c r="AO9" s="73"/>
    </row>
    <row r="10" spans="2:43">
      <c r="AB10" s="73">
        <v>5</v>
      </c>
      <c r="AC10" s="74"/>
      <c r="AD10" s="75">
        <f>AD9+35</f>
        <v>46855</v>
      </c>
      <c r="AE10" s="76"/>
      <c r="AF10" s="73"/>
      <c r="AG10" s="77">
        <f>AG9*(1-AK9)</f>
        <v>316661775.85349995</v>
      </c>
      <c r="AH10" s="78"/>
      <c r="AI10" s="78"/>
      <c r="AJ10" s="78"/>
      <c r="AK10" s="79">
        <v>0.3</v>
      </c>
      <c r="AL10" s="80"/>
      <c r="AM10" s="81"/>
      <c r="AN10" s="76"/>
      <c r="AO10" s="73"/>
    </row>
    <row r="11" spans="2:43">
      <c r="B11" s="7" t="s">
        <v>187</v>
      </c>
      <c r="D11" s="150" t="s">
        <v>189</v>
      </c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AB11" s="73">
        <v>6</v>
      </c>
      <c r="AC11" s="74"/>
      <c r="AD11" s="75">
        <f>AD10+35</f>
        <v>46890</v>
      </c>
      <c r="AE11" s="76"/>
      <c r="AF11" s="73"/>
      <c r="AG11" s="77">
        <f>AG10*(1-AK10)</f>
        <v>221663243.09744996</v>
      </c>
      <c r="AH11" s="78"/>
      <c r="AI11" s="78"/>
      <c r="AJ11" s="78"/>
      <c r="AK11" s="79">
        <v>0.3</v>
      </c>
      <c r="AL11" s="80"/>
      <c r="AM11" s="81" t="str">
        <f t="shared" si="0"/>
        <v/>
      </c>
      <c r="AN11" s="76"/>
      <c r="AO11" s="73"/>
    </row>
    <row r="13" spans="2:43">
      <c r="B13" s="7" t="s">
        <v>141</v>
      </c>
      <c r="D13" s="49" t="s">
        <v>152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5" spans="2:43" ht="17.25" thickBot="1">
      <c r="D15" s="19" t="s">
        <v>81</v>
      </c>
      <c r="E15" s="19"/>
      <c r="F15" s="19"/>
      <c r="G15" s="9"/>
      <c r="AG15" s="70" t="s">
        <v>80</v>
      </c>
      <c r="AH15" s="70"/>
      <c r="AI15" s="70"/>
      <c r="AJ15" s="70"/>
      <c r="AK15" s="70"/>
      <c r="AL15" s="70" t="s">
        <v>76</v>
      </c>
      <c r="AM15" s="70"/>
      <c r="AN15" s="70"/>
      <c r="AO15" s="70"/>
      <c r="AP15" s="70"/>
    </row>
    <row r="16" spans="2:43" ht="17.25" thickBot="1">
      <c r="D16" s="53" t="s">
        <v>83</v>
      </c>
      <c r="E16" s="54"/>
      <c r="F16" s="59" t="s">
        <v>52</v>
      </c>
      <c r="G16" s="59"/>
      <c r="H16" s="59" t="s">
        <v>74</v>
      </c>
      <c r="I16" s="59"/>
      <c r="J16" s="65" t="s">
        <v>95</v>
      </c>
      <c r="K16" s="59"/>
      <c r="L16" s="59"/>
      <c r="M16" s="92" t="s">
        <v>72</v>
      </c>
      <c r="N16" s="93"/>
      <c r="O16" s="65" t="s">
        <v>73</v>
      </c>
      <c r="P16" s="59"/>
      <c r="Q16" s="59"/>
      <c r="S16" s="89" t="s">
        <v>75</v>
      </c>
      <c r="T16" s="90"/>
      <c r="U16" s="90"/>
      <c r="V16" s="90"/>
      <c r="AG16" s="71">
        <f>EOMONTH(AD8,3)</f>
        <v>46904</v>
      </c>
      <c r="AH16" s="70"/>
      <c r="AI16" s="70"/>
      <c r="AJ16" s="70"/>
      <c r="AK16" s="70"/>
      <c r="AL16" s="72">
        <v>1089867313</v>
      </c>
      <c r="AM16" s="72"/>
      <c r="AN16" s="72"/>
      <c r="AO16" s="72"/>
      <c r="AP16" s="72"/>
    </row>
    <row r="17" spans="4:43" ht="30" customHeight="1" thickBot="1">
      <c r="D17" s="143" t="s">
        <v>277</v>
      </c>
      <c r="E17" s="57"/>
      <c r="F17" s="57" t="s">
        <v>184</v>
      </c>
      <c r="G17" s="57"/>
      <c r="H17" s="144">
        <f>AG16</f>
        <v>46904</v>
      </c>
      <c r="I17" s="144"/>
      <c r="J17" s="145">
        <v>738524814</v>
      </c>
      <c r="K17" s="145"/>
      <c r="L17" s="145"/>
      <c r="M17" s="146">
        <v>4000000</v>
      </c>
      <c r="N17" s="146"/>
      <c r="O17" s="145">
        <f>J17-M17</f>
        <v>734524814</v>
      </c>
      <c r="P17" s="145"/>
      <c r="Q17" s="145"/>
      <c r="R17" s="8"/>
      <c r="S17" s="147">
        <f>AL16</f>
        <v>1089867313</v>
      </c>
      <c r="T17" s="147"/>
      <c r="U17" s="147"/>
      <c r="V17" s="147"/>
    </row>
    <row r="19" spans="4:43">
      <c r="AL19" s="14"/>
      <c r="AM19" s="14"/>
      <c r="AN19" s="14"/>
      <c r="AO19" s="14"/>
      <c r="AP19" s="14"/>
    </row>
    <row r="20" spans="4:43" ht="22.5" customHeight="1">
      <c r="D20" s="2"/>
      <c r="E20" s="3"/>
      <c r="F20" s="4"/>
      <c r="G20" s="4"/>
      <c r="H20" s="4"/>
      <c r="I20" s="4"/>
      <c r="J20" s="5"/>
      <c r="K20" s="5"/>
      <c r="L20" s="5"/>
      <c r="M20" s="5"/>
      <c r="N20" s="5"/>
      <c r="O20" s="5"/>
      <c r="P20" s="5"/>
      <c r="Q20" s="5"/>
      <c r="S20" s="6"/>
      <c r="T20" s="6"/>
      <c r="U20" s="6"/>
      <c r="V20" s="6"/>
      <c r="AA20" s="86">
        <v>46234</v>
      </c>
      <c r="AB20" s="87"/>
      <c r="AC20" s="87"/>
      <c r="AD20" s="7" t="s">
        <v>150</v>
      </c>
    </row>
    <row r="21" spans="4:43">
      <c r="D21" s="7" t="s">
        <v>36</v>
      </c>
      <c r="AQ21" s="7" t="s">
        <v>147</v>
      </c>
    </row>
    <row r="22" spans="4:43">
      <c r="AB22" s="85" t="s">
        <v>46</v>
      </c>
      <c r="AC22" s="82"/>
      <c r="AD22" s="83" t="s">
        <v>146</v>
      </c>
      <c r="AE22" s="84"/>
      <c r="AF22" s="85"/>
      <c r="AG22" s="82" t="s">
        <v>48</v>
      </c>
      <c r="AH22" s="82"/>
      <c r="AI22" s="82"/>
      <c r="AJ22" s="82"/>
      <c r="AK22" s="82" t="s">
        <v>49</v>
      </c>
      <c r="AL22" s="82"/>
      <c r="AM22" s="83" t="s">
        <v>50</v>
      </c>
      <c r="AN22" s="84"/>
      <c r="AO22" s="85"/>
      <c r="AQ22" s="7" t="s">
        <v>148</v>
      </c>
    </row>
    <row r="23" spans="4:43">
      <c r="D23" s="9" t="s">
        <v>57</v>
      </c>
      <c r="AB23" s="73">
        <v>1</v>
      </c>
      <c r="AC23" s="74"/>
      <c r="AD23" s="75">
        <f>AA20+180</f>
        <v>46414</v>
      </c>
      <c r="AE23" s="76"/>
      <c r="AF23" s="73"/>
      <c r="AG23" s="77">
        <v>1200000000</v>
      </c>
      <c r="AH23" s="78"/>
      <c r="AI23" s="78"/>
      <c r="AJ23" s="78"/>
      <c r="AK23" s="79">
        <v>0.1</v>
      </c>
      <c r="AL23" s="80"/>
      <c r="AM23" s="81" t="str">
        <f t="shared" ref="AM23:AM28" si="1">IFERROR(IF(AD23=$AK$33,"낙찰",""),"")</f>
        <v/>
      </c>
      <c r="AN23" s="76"/>
      <c r="AO23" s="73"/>
      <c r="AQ23" s="7" t="s">
        <v>156</v>
      </c>
    </row>
    <row r="24" spans="4:43">
      <c r="D24" s="15" t="s">
        <v>58</v>
      </c>
      <c r="AB24" s="73">
        <v>2</v>
      </c>
      <c r="AC24" s="74"/>
      <c r="AD24" s="75">
        <f>AD23+7</f>
        <v>46421</v>
      </c>
      <c r="AE24" s="76"/>
      <c r="AF24" s="73"/>
      <c r="AG24" s="77">
        <f>AG23*(1-AK23)</f>
        <v>1080000000</v>
      </c>
      <c r="AH24" s="78"/>
      <c r="AI24" s="78"/>
      <c r="AJ24" s="78"/>
      <c r="AK24" s="79">
        <f>$AI$23</f>
        <v>0</v>
      </c>
      <c r="AL24" s="80"/>
      <c r="AM24" s="81" t="str">
        <f t="shared" si="1"/>
        <v/>
      </c>
      <c r="AN24" s="76"/>
      <c r="AO24" s="73"/>
      <c r="AQ24" s="7" t="s">
        <v>155</v>
      </c>
    </row>
    <row r="25" spans="4:43">
      <c r="AB25" s="73">
        <v>3</v>
      </c>
      <c r="AC25" s="74"/>
      <c r="AD25" s="75">
        <f>AD24+35</f>
        <v>46456</v>
      </c>
      <c r="AE25" s="76"/>
      <c r="AF25" s="73"/>
      <c r="AG25" s="77">
        <f>AG24*(1-AK24)</f>
        <v>1080000000</v>
      </c>
      <c r="AH25" s="78"/>
      <c r="AI25" s="78"/>
      <c r="AJ25" s="78"/>
      <c r="AK25" s="79">
        <f t="shared" ref="AK25:AK28" si="2">$AI$23</f>
        <v>0</v>
      </c>
      <c r="AL25" s="80"/>
      <c r="AM25" s="81" t="str">
        <f t="shared" si="1"/>
        <v/>
      </c>
      <c r="AN25" s="76"/>
      <c r="AO25" s="73"/>
    </row>
    <row r="26" spans="4:43">
      <c r="AB26" s="73">
        <v>4</v>
      </c>
      <c r="AC26" s="74"/>
      <c r="AD26" s="75">
        <f>AD25+35</f>
        <v>46491</v>
      </c>
      <c r="AE26" s="76"/>
      <c r="AF26" s="73"/>
      <c r="AG26" s="77">
        <f>AG25*(1-AK25)</f>
        <v>1080000000</v>
      </c>
      <c r="AH26" s="78"/>
      <c r="AI26" s="78"/>
      <c r="AJ26" s="78"/>
      <c r="AK26" s="79">
        <f t="shared" si="2"/>
        <v>0</v>
      </c>
      <c r="AL26" s="80"/>
      <c r="AM26" s="81" t="str">
        <f t="shared" si="1"/>
        <v/>
      </c>
      <c r="AN26" s="76"/>
      <c r="AO26" s="73"/>
    </row>
    <row r="27" spans="4:43">
      <c r="AB27" s="73">
        <v>5</v>
      </c>
      <c r="AC27" s="74"/>
      <c r="AD27" s="75">
        <f>AD26+35</f>
        <v>46526</v>
      </c>
      <c r="AE27" s="76"/>
      <c r="AF27" s="73"/>
      <c r="AG27" s="77">
        <f>AG26*(1-AK26)</f>
        <v>1080000000</v>
      </c>
      <c r="AH27" s="78"/>
      <c r="AI27" s="78"/>
      <c r="AJ27" s="78"/>
      <c r="AK27" s="79">
        <f t="shared" si="2"/>
        <v>0</v>
      </c>
      <c r="AL27" s="80"/>
      <c r="AM27" s="81" t="str">
        <f t="shared" si="1"/>
        <v/>
      </c>
      <c r="AN27" s="76"/>
      <c r="AO27" s="73"/>
    </row>
    <row r="28" spans="4:43">
      <c r="AB28" s="73">
        <v>6</v>
      </c>
      <c r="AC28" s="74"/>
      <c r="AD28" s="75">
        <f>AD27+35</f>
        <v>46561</v>
      </c>
      <c r="AE28" s="76"/>
      <c r="AF28" s="73"/>
      <c r="AG28" s="77">
        <f>AG27*(1-AK27)</f>
        <v>1080000000</v>
      </c>
      <c r="AH28" s="78"/>
      <c r="AI28" s="78"/>
      <c r="AJ28" s="78"/>
      <c r="AK28" s="79">
        <f t="shared" si="2"/>
        <v>0</v>
      </c>
      <c r="AL28" s="80"/>
      <c r="AM28" s="81" t="str">
        <f t="shared" si="1"/>
        <v/>
      </c>
      <c r="AN28" s="76"/>
      <c r="AO28" s="73"/>
    </row>
    <row r="31" spans="4:43">
      <c r="N31" s="148"/>
      <c r="O31" s="87"/>
      <c r="P31" s="87"/>
      <c r="AG31" s="70" t="s">
        <v>80</v>
      </c>
      <c r="AH31" s="70"/>
      <c r="AI31" s="70"/>
      <c r="AJ31" s="70"/>
      <c r="AK31" s="70"/>
      <c r="AL31" s="70" t="s">
        <v>76</v>
      </c>
      <c r="AM31" s="70"/>
      <c r="AN31" s="70"/>
      <c r="AO31" s="70"/>
      <c r="AP31" s="70"/>
    </row>
    <row r="32" spans="4:43">
      <c r="AG32" s="71">
        <v>46599</v>
      </c>
      <c r="AH32" s="70"/>
      <c r="AI32" s="70"/>
      <c r="AJ32" s="70"/>
      <c r="AK32" s="70"/>
      <c r="AL32" s="72">
        <v>823239402</v>
      </c>
      <c r="AM32" s="72"/>
      <c r="AN32" s="72"/>
      <c r="AO32" s="72"/>
      <c r="AP32" s="72"/>
    </row>
  </sheetData>
  <mergeCells count="103">
    <mergeCell ref="N31:P31"/>
    <mergeCell ref="AG31:AK31"/>
    <mergeCell ref="AL31:AP31"/>
    <mergeCell ref="AG32:AK32"/>
    <mergeCell ref="AL32:AP32"/>
    <mergeCell ref="D13:V13"/>
    <mergeCell ref="AB28:AC28"/>
    <mergeCell ref="AD28:AF28"/>
    <mergeCell ref="AG28:AJ28"/>
    <mergeCell ref="AK28:AL28"/>
    <mergeCell ref="AM28:AO28"/>
    <mergeCell ref="AB27:AC27"/>
    <mergeCell ref="AD27:AF27"/>
    <mergeCell ref="AG27:AJ27"/>
    <mergeCell ref="AK27:AL27"/>
    <mergeCell ref="AM27:AO27"/>
    <mergeCell ref="AB26:AC26"/>
    <mergeCell ref="AD26:AF26"/>
    <mergeCell ref="AG26:AJ26"/>
    <mergeCell ref="AK26:AL26"/>
    <mergeCell ref="AM26:AO26"/>
    <mergeCell ref="AB25:AC25"/>
    <mergeCell ref="AD25:AF25"/>
    <mergeCell ref="AG25:AJ25"/>
    <mergeCell ref="AK25:AL25"/>
    <mergeCell ref="AM25:AO25"/>
    <mergeCell ref="AB24:AC24"/>
    <mergeCell ref="AD24:AF24"/>
    <mergeCell ref="AG24:AJ24"/>
    <mergeCell ref="AK24:AL24"/>
    <mergeCell ref="AM24:AO24"/>
    <mergeCell ref="AB23:AC23"/>
    <mergeCell ref="AD23:AF23"/>
    <mergeCell ref="AG23:AJ23"/>
    <mergeCell ref="AK23:AL23"/>
    <mergeCell ref="AM23:AO23"/>
    <mergeCell ref="AB22:AC22"/>
    <mergeCell ref="AD22:AF22"/>
    <mergeCell ref="AG22:AJ22"/>
    <mergeCell ref="AK22:AL22"/>
    <mergeCell ref="AM22:AO22"/>
    <mergeCell ref="AG15:AK15"/>
    <mergeCell ref="AL15:AP15"/>
    <mergeCell ref="AG16:AK16"/>
    <mergeCell ref="AL16:AP16"/>
    <mergeCell ref="AA20:AC20"/>
    <mergeCell ref="AD11:AF11"/>
    <mergeCell ref="AG11:AJ11"/>
    <mergeCell ref="AK11:AL11"/>
    <mergeCell ref="AD9:AF9"/>
    <mergeCell ref="AG9:AJ9"/>
    <mergeCell ref="AM11:AO11"/>
    <mergeCell ref="AK9:AL9"/>
    <mergeCell ref="AM9:AO9"/>
    <mergeCell ref="AB10:AC10"/>
    <mergeCell ref="AD10:AF10"/>
    <mergeCell ref="AG10:AJ10"/>
    <mergeCell ref="AK10:AL10"/>
    <mergeCell ref="AM10:AO10"/>
    <mergeCell ref="AB9:AC9"/>
    <mergeCell ref="AB11:AC11"/>
    <mergeCell ref="AK5:AL5"/>
    <mergeCell ref="AM5:AO5"/>
    <mergeCell ref="AB6:AC6"/>
    <mergeCell ref="AD6:AF6"/>
    <mergeCell ref="AG6:AJ6"/>
    <mergeCell ref="AK6:AL6"/>
    <mergeCell ref="AM6:AO6"/>
    <mergeCell ref="AA3:AC3"/>
    <mergeCell ref="AA4:AC4"/>
    <mergeCell ref="AB5:AC5"/>
    <mergeCell ref="AD5:AF5"/>
    <mergeCell ref="AG5:AJ5"/>
    <mergeCell ref="AB7:AC7"/>
    <mergeCell ref="AD7:AF7"/>
    <mergeCell ref="AG7:AJ7"/>
    <mergeCell ref="AK7:AL7"/>
    <mergeCell ref="AM7:AO7"/>
    <mergeCell ref="AB8:AC8"/>
    <mergeCell ref="AD8:AF8"/>
    <mergeCell ref="AG8:AJ8"/>
    <mergeCell ref="AK8:AL8"/>
    <mergeCell ref="AM8:AO8"/>
    <mergeCell ref="D17:E17"/>
    <mergeCell ref="F17:G17"/>
    <mergeCell ref="H17:I17"/>
    <mergeCell ref="J17:L17"/>
    <mergeCell ref="M17:N17"/>
    <mergeCell ref="O17:Q17"/>
    <mergeCell ref="S17:V17"/>
    <mergeCell ref="D5:V5"/>
    <mergeCell ref="D6:V6"/>
    <mergeCell ref="D7:V7"/>
    <mergeCell ref="D8:V8"/>
    <mergeCell ref="D9:V9"/>
    <mergeCell ref="D16:E16"/>
    <mergeCell ref="F16:G16"/>
    <mergeCell ref="H16:I16"/>
    <mergeCell ref="J16:L16"/>
    <mergeCell ref="M16:N16"/>
    <mergeCell ref="O16:Q16"/>
    <mergeCell ref="S16:V16"/>
    <mergeCell ref="D11:V11"/>
  </mergeCells>
  <phoneticPr fontId="2" type="noConversion"/>
  <conditionalFormatting sqref="Z6:Z11">
    <cfRule type="expression" dxfId="2" priority="3">
      <formula>EXACT($W6,"낙찰")</formula>
    </cfRule>
  </conditionalFormatting>
  <conditionalFormatting sqref="AB6:AO11">
    <cfRule type="expression" dxfId="1" priority="2">
      <formula>EXACT($W6,"낙찰")</formula>
    </cfRule>
  </conditionalFormatting>
  <conditionalFormatting sqref="AB23:AO28">
    <cfRule type="expression" dxfId="0" priority="1">
      <formula>EXACT($W23,"낙찰")</formula>
    </cfRule>
  </conditionalFormatting>
  <dataValidations count="1">
    <dataValidation type="list" allowBlank="1" showInputMessage="1" showErrorMessage="1" sqref="AM23:AO28 AM6:AO11" xr:uid="{8E1A9A56-0EA5-404A-87BA-09735C128FAE}">
      <formula1>기일결과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구분건물▶</vt:lpstr>
      <vt:lpstr>ARP 양식 (1.회수전략, 2.담보물현황)</vt:lpstr>
      <vt:lpstr>ARP 양식(3.주요현안)</vt:lpstr>
      <vt:lpstr>ARP 양식 (4.회수실행계획, 5.대안)</vt:lpstr>
      <vt:lpstr>토지건물▶</vt:lpstr>
      <vt:lpstr>ARP 양식 (1.회수전략, 2.담보물현황) (2)</vt:lpstr>
      <vt:lpstr>ARP 양식(3.주요현안) (2)</vt:lpstr>
      <vt:lpstr>ARP 양식 (4.회수실행계획, 5.대안)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자산 MG</dc:creator>
  <cp:lastModifiedBy>mg_5@outlook.kr</cp:lastModifiedBy>
  <dcterms:created xsi:type="dcterms:W3CDTF">2026-05-25T23:52:10Z</dcterms:created>
  <dcterms:modified xsi:type="dcterms:W3CDTF">2026-07-08T09:31:27Z</dcterms:modified>
</cp:coreProperties>
</file>